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-105" windowWidth="2895" windowHeight="1170" activeTab="4"/>
  </bookViews>
  <sheets>
    <sheet name="Exercício" sheetId="3" r:id="rId1"/>
    <sheet name="Determinação dos Diâmetros" sheetId="5" r:id="rId2"/>
    <sheet name="Análise da Hf" sheetId="1" r:id="rId3"/>
    <sheet name="Análise do Desnível" sheetId="2" r:id="rId4"/>
    <sheet name="LL lado a lado" sheetId="4" r:id="rId5"/>
  </sheets>
  <definedNames>
    <definedName name="_xlnm.Print_Area" localSheetId="2">'Análise da Hf'!$A$1:$X$94</definedName>
    <definedName name="_xlnm.Print_Area" localSheetId="3">'Análise do Desnível'!$A$1:$H$71</definedName>
    <definedName name="_xlnm.Print_Area" localSheetId="0">Exercício!$A$1:$O$43</definedName>
  </definedNames>
  <calcPr calcId="114210"/>
</workbook>
</file>

<file path=xl/calcChain.xml><?xml version="1.0" encoding="utf-8"?>
<calcChain xmlns="http://schemas.openxmlformats.org/spreadsheetml/2006/main">
  <c r="D38" i="2"/>
  <c r="B59"/>
  <c r="B58"/>
  <c r="B57"/>
  <c r="B56"/>
  <c r="C30" i="4"/>
  <c r="B27"/>
  <c r="B28"/>
  <c r="B29"/>
  <c r="B26"/>
  <c r="E26"/>
  <c r="E27"/>
  <c r="E28"/>
  <c r="E29"/>
  <c r="E30"/>
  <c r="F29"/>
  <c r="F28"/>
  <c r="F27"/>
  <c r="F26"/>
  <c r="I10"/>
  <c r="I11"/>
  <c r="I12"/>
  <c r="B17"/>
  <c r="C17"/>
  <c r="I9"/>
  <c r="B47" i="2"/>
  <c r="C52"/>
  <c r="B46"/>
  <c r="C51"/>
  <c r="B45"/>
  <c r="C50"/>
  <c r="B44"/>
  <c r="G7"/>
  <c r="B40" i="5"/>
  <c r="E40"/>
  <c r="B41"/>
  <c r="E41"/>
  <c r="B42"/>
  <c r="E42"/>
  <c r="B39"/>
  <c r="E39"/>
  <c r="C42"/>
  <c r="C41"/>
  <c r="C40"/>
  <c r="C39"/>
  <c r="B31"/>
  <c r="C31"/>
  <c r="B32"/>
  <c r="C32"/>
  <c r="B33"/>
  <c r="C33"/>
  <c r="B30"/>
  <c r="C30"/>
  <c r="B21"/>
  <c r="B22"/>
  <c r="B23"/>
  <c r="B24"/>
  <c r="E5" i="1"/>
  <c r="E7" i="2"/>
  <c r="E8"/>
  <c r="G8"/>
  <c r="E9"/>
  <c r="G9"/>
  <c r="E10"/>
  <c r="G10"/>
  <c r="E11"/>
  <c r="B15"/>
  <c r="E15"/>
  <c r="G15"/>
  <c r="E16"/>
  <c r="G16"/>
  <c r="E17"/>
  <c r="G17"/>
  <c r="E18"/>
  <c r="G18"/>
  <c r="E19"/>
  <c r="B23"/>
  <c r="E23"/>
  <c r="G23"/>
  <c r="B24"/>
  <c r="E24"/>
  <c r="G24"/>
  <c r="E25"/>
  <c r="G25"/>
  <c r="E26"/>
  <c r="G26"/>
  <c r="E27"/>
  <c r="B50"/>
  <c r="D50"/>
  <c r="B51"/>
  <c r="D51"/>
  <c r="B52"/>
  <c r="D52"/>
  <c r="B62"/>
  <c r="C62"/>
  <c r="D62"/>
  <c r="B63"/>
  <c r="C63"/>
  <c r="D63"/>
  <c r="B64"/>
  <c r="C64"/>
  <c r="D64"/>
  <c r="B32"/>
  <c r="B33"/>
  <c r="B34"/>
  <c r="B37"/>
  <c r="D37"/>
  <c r="B38"/>
  <c r="B39"/>
  <c r="D39"/>
  <c r="G5" i="1"/>
  <c r="M5"/>
  <c r="O5"/>
  <c r="U5"/>
  <c r="W5"/>
  <c r="E6"/>
  <c r="G6"/>
  <c r="M6"/>
  <c r="O6"/>
  <c r="U6"/>
  <c r="W6"/>
  <c r="E7"/>
  <c r="G7"/>
  <c r="M7"/>
  <c r="O7"/>
  <c r="U7"/>
  <c r="W7"/>
  <c r="E8"/>
  <c r="G8"/>
  <c r="M8"/>
  <c r="O8"/>
  <c r="U8"/>
  <c r="W8"/>
  <c r="E9"/>
  <c r="M9"/>
  <c r="U9"/>
  <c r="B13"/>
  <c r="E13"/>
  <c r="G13"/>
  <c r="J13"/>
  <c r="M13"/>
  <c r="O13"/>
  <c r="R13"/>
  <c r="U13"/>
  <c r="W13"/>
  <c r="E14"/>
  <c r="G14"/>
  <c r="M14"/>
  <c r="O14"/>
  <c r="U14"/>
  <c r="W14"/>
  <c r="E15"/>
  <c r="G15"/>
  <c r="M15"/>
  <c r="O15"/>
  <c r="U15"/>
  <c r="W15"/>
  <c r="E16"/>
  <c r="G16"/>
  <c r="M16"/>
  <c r="O16"/>
  <c r="U16"/>
  <c r="W16"/>
  <c r="E17"/>
  <c r="M17"/>
  <c r="U17"/>
  <c r="B21"/>
  <c r="E21"/>
  <c r="G21"/>
  <c r="J21"/>
  <c r="M21"/>
  <c r="O21"/>
  <c r="R21"/>
  <c r="U21"/>
  <c r="W21"/>
  <c r="B22"/>
  <c r="E22"/>
  <c r="G22"/>
  <c r="J22"/>
  <c r="M22"/>
  <c r="O22"/>
  <c r="R22"/>
  <c r="U22"/>
  <c r="W22"/>
  <c r="E23"/>
  <c r="G23"/>
  <c r="M23"/>
  <c r="O23"/>
  <c r="U23"/>
  <c r="W23"/>
  <c r="E24"/>
  <c r="G24"/>
  <c r="M24"/>
  <c r="O24"/>
  <c r="U24"/>
  <c r="W24"/>
  <c r="E25"/>
  <c r="M25"/>
  <c r="U25"/>
  <c r="E38"/>
  <c r="G38"/>
  <c r="M38"/>
  <c r="O38"/>
  <c r="U38"/>
  <c r="W38"/>
  <c r="E39"/>
  <c r="G39"/>
  <c r="M39"/>
  <c r="O39"/>
  <c r="U39"/>
  <c r="W39"/>
  <c r="E40"/>
  <c r="G40"/>
  <c r="M40"/>
  <c r="O40"/>
  <c r="U40"/>
  <c r="W40"/>
  <c r="E41"/>
  <c r="G41"/>
  <c r="M41"/>
  <c r="O41"/>
  <c r="U41"/>
  <c r="W41"/>
  <c r="E42"/>
  <c r="M42"/>
  <c r="U42"/>
  <c r="B46"/>
  <c r="E46"/>
  <c r="G46"/>
  <c r="J46"/>
  <c r="M46"/>
  <c r="O46"/>
  <c r="R46"/>
  <c r="U46"/>
  <c r="W46"/>
  <c r="E47"/>
  <c r="G47"/>
  <c r="M47"/>
  <c r="O47"/>
  <c r="U47"/>
  <c r="W47"/>
  <c r="E48"/>
  <c r="G48"/>
  <c r="M48"/>
  <c r="O48"/>
  <c r="U48"/>
  <c r="W48"/>
  <c r="E49"/>
  <c r="G49"/>
  <c r="M49"/>
  <c r="O49"/>
  <c r="U49"/>
  <c r="W49"/>
  <c r="E50"/>
  <c r="M50"/>
  <c r="U50"/>
  <c r="B54"/>
  <c r="E54"/>
  <c r="G54"/>
  <c r="J54"/>
  <c r="M54"/>
  <c r="O54"/>
  <c r="R54"/>
  <c r="U54"/>
  <c r="W54"/>
  <c r="B55"/>
  <c r="E55"/>
  <c r="G55"/>
  <c r="J55"/>
  <c r="M55"/>
  <c r="O55"/>
  <c r="R55"/>
  <c r="U55"/>
  <c r="W55"/>
  <c r="E56"/>
  <c r="G56"/>
  <c r="M56"/>
  <c r="O56"/>
  <c r="U56"/>
  <c r="W56"/>
  <c r="E57"/>
  <c r="G57"/>
  <c r="M57"/>
  <c r="O57"/>
  <c r="U57"/>
  <c r="W57"/>
  <c r="E58"/>
  <c r="M58"/>
  <c r="U58"/>
</calcChain>
</file>

<file path=xl/sharedStrings.xml><?xml version="1.0" encoding="utf-8"?>
<sst xmlns="http://schemas.openxmlformats.org/spreadsheetml/2006/main" count="499" uniqueCount="170">
  <si>
    <t>Situação (1-5)</t>
  </si>
  <si>
    <t>Trecho 1-2</t>
  </si>
  <si>
    <t>Trecho 2-3</t>
  </si>
  <si>
    <t>Trecho 3-4</t>
  </si>
  <si>
    <t>Trecho 4-5</t>
  </si>
  <si>
    <t>Q (m3/s)</t>
  </si>
  <si>
    <t>L (m)</t>
  </si>
  <si>
    <t>D (m)</t>
  </si>
  <si>
    <t>Hf (mca)</t>
  </si>
  <si>
    <t>Situação (2-4)</t>
  </si>
  <si>
    <t>Situação (3-3)</t>
  </si>
  <si>
    <t xml:space="preserve">Isso evita a sedimentação, pois:  </t>
  </si>
  <si>
    <t>dentro do Turno de Rega sempre haverá reposicionamento das LL</t>
  </si>
  <si>
    <t>Mas, com as mudanças de posição isso é compensado</t>
  </si>
  <si>
    <t>Não há risco de sedimentação</t>
  </si>
  <si>
    <t>Custo fixo diminui, mas custo variável aumenta</t>
  </si>
  <si>
    <t xml:space="preserve">Atende ao critério da velocidade. </t>
  </si>
  <si>
    <t>Não atendeu ao critério da velocidade</t>
  </si>
  <si>
    <t>Velocidade foi superior ao limite superior: 2 m/s</t>
  </si>
  <si>
    <t>O que aconteceria se adotássemos um só diâmetro?</t>
  </si>
  <si>
    <t>Isso evita a sedimentação</t>
  </si>
  <si>
    <t>Baixa perda de carga (menor custo variável devido ao menor gasto de energia)</t>
  </si>
  <si>
    <t xml:space="preserve">Nesse caso ,temos baixa velocidade nos dois trechos iniciais </t>
  </si>
  <si>
    <t>Nesse caso, temos velocidade superior a 2 m/s</t>
  </si>
  <si>
    <t>Não atende ao critério</t>
  </si>
  <si>
    <t>Note que nesses três casos, ao se adotar um só diâmetro na Linha Principal, a pior situação em termos de Perda de Carga é sempre a Situação (3-3)</t>
  </si>
  <si>
    <t>Isso porque nessa Situação (3-3), estamos transportando 2 vazões (2 x QLL) por um trecho mais longo (2 x 24 m).</t>
  </si>
  <si>
    <t>Lembrando que quanto maior a vazão e o comprimento, maior a Perda de Carga</t>
  </si>
  <si>
    <t>Mas, terá alto custo inicial, pois tubo de maior diâmetro é mais caro</t>
  </si>
  <si>
    <t>Caso 1</t>
  </si>
  <si>
    <t>Caso 2</t>
  </si>
  <si>
    <t>Caso 3</t>
  </si>
  <si>
    <t xml:space="preserve">Caso 4 </t>
  </si>
  <si>
    <t>Caso 5</t>
  </si>
  <si>
    <t>Caso 6</t>
  </si>
  <si>
    <t>Qual é a melhor escolha de diâmetros?</t>
  </si>
  <si>
    <t>Se a pressurização for com moto-bomba, deve-se fazer a análise econômica</t>
  </si>
  <si>
    <t>Mas, se a pressurização for por desnível, pode escolher a combinação prevista no Caso 2</t>
  </si>
  <si>
    <t>Nesse caso, o custo dos tubos é menor</t>
  </si>
  <si>
    <t>E a maior demanda de energia (pela maior Hf) é compensada pela ajuda da Natureza: 'potência de graça'</t>
  </si>
  <si>
    <t>Essa conclusão é válida para desníveis mais acentuados</t>
  </si>
  <si>
    <t xml:space="preserve">Consequência: </t>
  </si>
  <si>
    <t xml:space="preserve"> Maior turbulência e maior perda de carga e risco do golpe de Ariete</t>
  </si>
  <si>
    <t xml:space="preserve">Em relação ao caso anterior:  </t>
  </si>
  <si>
    <t xml:space="preserve"> Tubulação é mais barata. Mas, aumentou a Hf crítico</t>
  </si>
  <si>
    <t>vel (m/s)</t>
  </si>
  <si>
    <t>Como no caso anterior, verifica-se vel baixa nos dois trechos iniciais</t>
  </si>
  <si>
    <t xml:space="preserve">Nesse caso, temos: </t>
  </si>
  <si>
    <t xml:space="preserve"> baixa velocidade nos dois trechos iniciais na Situação (1-5)</t>
  </si>
  <si>
    <t xml:space="preserve">Mas, depois nesses mesmos trechos teremos </t>
  </si>
  <si>
    <t xml:space="preserve"> alta velocidade Situação (3-3)</t>
  </si>
  <si>
    <t>Mas, depois nesses mesmos trechos teremos alta vel. Situação (3-3)</t>
  </si>
  <si>
    <t>Se escolhermos a combinação prevista no Caso 1, qual a pior situação?</t>
  </si>
  <si>
    <t>A pior situação será aquela que exigir mais do conjunto Moto-Bomba...</t>
  </si>
  <si>
    <t>Ou seja, aquela que exigir mais pressão</t>
  </si>
  <si>
    <t>Se a tubulação da Linha Principal estiver em Nível, a pior situação das linhas Laterais será (3-3)</t>
  </si>
  <si>
    <t>Mas, se a Linha estiver em desnível?</t>
  </si>
  <si>
    <t>Se for Aclive: Hf + Desnível</t>
  </si>
  <si>
    <t>Se for Declive: Hf - Desnível</t>
  </si>
  <si>
    <t>É preciso ver qual situação dará a maior soma de Hf com Desnível</t>
  </si>
  <si>
    <t>O desnível deve ser calculado do início da linha principal até a linha lateral mais distante</t>
  </si>
  <si>
    <t>Resposta: Caso 1 ou Caso 2.</t>
  </si>
  <si>
    <t>Imaginando um Aclive de 1,4%</t>
  </si>
  <si>
    <t>L</t>
  </si>
  <si>
    <t>desnível de 1-5</t>
  </si>
  <si>
    <t>desnível de 2-4</t>
  </si>
  <si>
    <t>desnível de 3-3</t>
  </si>
  <si>
    <t>m</t>
  </si>
  <si>
    <t>Hf</t>
  </si>
  <si>
    <t>Aclive</t>
  </si>
  <si>
    <t>Imaginando um Declive de 1,4%</t>
  </si>
  <si>
    <t>Declive</t>
  </si>
  <si>
    <t>ganho de pressão</t>
  </si>
  <si>
    <t>Imaginando um Terreno Plano</t>
  </si>
  <si>
    <t>perda de pressão</t>
  </si>
  <si>
    <t>perda de pressão: Pior Condição</t>
  </si>
  <si>
    <t>perda de pressão. Pior Condição</t>
  </si>
  <si>
    <t>Observa-se que a pior condição depende, além da combinação de diâmetro, da topografia</t>
  </si>
  <si>
    <t>Efeito da Topografia sobre a localização da situação crítica</t>
  </si>
  <si>
    <t xml:space="preserve"> - Hf - Aclive</t>
  </si>
  <si>
    <t xml:space="preserve">  - Hf + Declive</t>
  </si>
  <si>
    <t xml:space="preserve">  - Hf </t>
  </si>
  <si>
    <t>Dependerá também da intensidade do desnível...</t>
  </si>
  <si>
    <t>Portanto, sempre devemos fazer uma análise pormenorizada</t>
  </si>
  <si>
    <t>DIMENSIONAMENTO DE LINHA PRINCIPAL EM ASPERSÃO CONVENCIONAL SEMI-FIXA</t>
  </si>
  <si>
    <t>Exercício</t>
  </si>
  <si>
    <t>Os diâmetros disponíveis em aço zincado no comércio local são de:</t>
  </si>
  <si>
    <t>50; 70; 89; 108; 133 e 159 mm.</t>
  </si>
  <si>
    <t>Pede-se:</t>
  </si>
  <si>
    <t>Tubulação em aço zincado, com aspersores instalados em espaçamento 18 x 24 m</t>
  </si>
  <si>
    <t>A vazão de cada Lateral é de 0,0154 m3/s, correspondente a 20 aspersores com vazão individual de 0,77 L/s</t>
  </si>
  <si>
    <t>Foi determinado no projeto agronômico que o sistema deve operar com 2 Laterais ao mesmo tempo.</t>
  </si>
  <si>
    <t>A área irrigada é dividida ao meio pela Linha Principal. Ou seja, a Linha Principal é instalada na metade da largura da área.</t>
  </si>
  <si>
    <t>Assim, tem-se 5 posições a serem irrigadas numa metade e 5 posições na outra metade da área.</t>
  </si>
  <si>
    <t>Dimensione, pelo critério da velocidade, a Linha Principal de um sistema de irrigação por Aspersão Convencional Semi-fixo com as seguintes características:</t>
  </si>
  <si>
    <t>O primeiro aspersor deve estar instalado na metade do espaçamento em relação à Linha Principal.</t>
  </si>
  <si>
    <t>b) Fazer um resumo das situações hidráulicas possíveis, considerando as várias posições das Laterais previstas no item a</t>
  </si>
  <si>
    <t>c) Encontrar a máxima vazão a ser transportada por trecho da Linha Principal, considerando todas as situações hidráulicas previstas</t>
  </si>
  <si>
    <t>d) Definir o diâmetro de cada trecho da Linha Principal, considerando: vazão máxima que pode passar no trecho; critério da velocidade</t>
  </si>
  <si>
    <t xml:space="preserve"> </t>
  </si>
  <si>
    <t>obviamente, deve-se considerar o desnível do início da Linha Principal até a última linha em operação (depende da posição)</t>
  </si>
  <si>
    <t>Assim, a Linha Principal fica sempre no sentido do maior desnível</t>
  </si>
  <si>
    <t>Quando o terreno é plano a Linha Principal divide a área ao meio em duas metades. Isso deixa as laterais menores, com menos aspersores, o que</t>
  </si>
  <si>
    <t xml:space="preserve">reduz a perda de carga e a variação de pressão na Lateral </t>
  </si>
  <si>
    <t>Quando o terreno está em desnível tanto para a Principal quanto para as Laterais, a Linha Principal deve dividir a área de modo a equilibrar as pressões</t>
  </si>
  <si>
    <t>assim, ela separa um trecho menor onde as laterais ficam em aclive e deixam um trecho maior com laterais em declive</t>
  </si>
  <si>
    <t>Considere as seguintes condições topográficas:</t>
  </si>
  <si>
    <t>i) Refaça os cálculos consideran que as 2 Laterais seguem lado a lado</t>
  </si>
  <si>
    <t>interprete os resultados</t>
  </si>
  <si>
    <t>h) Refaça os cálculos considerando o uso de apenas um diâmetro na Linha Principal: use diâmetros razoáveis de acordo com o critério da velocidade</t>
  </si>
  <si>
    <t>e) Fazer uma análise das situações hidráulicas quanto à perda de carga (Hf) e a velocidade da água (V)</t>
  </si>
  <si>
    <t>obviamente, os comprimentos de trecho (L) e o diâmetro da tubulação no trecho (D) são fixos, mas a vazão (Q) e, portanto, a Hf e a V, não...</t>
  </si>
  <si>
    <t>OBS.: Sempre se busca colocar as Laterais em nível ou no sentido do desnível menos intenso.</t>
  </si>
  <si>
    <t>Na área existem ao todo 10 posições a serem irrigadas. Portanto, cada Lateral deve irrigar 5 posições dentro do Turno de Rega.</t>
  </si>
  <si>
    <t xml:space="preserve">a) Fazer o lay out do sistema e simular o andamento das 2 Laterais em torno da Linha Principal (suas presenças ao longo das 10 posições de irrigação), </t>
  </si>
  <si>
    <t>mantendo-se a regra: a distância entre as 2 Laterais será de 5 posições</t>
  </si>
  <si>
    <t>f) Fazer uma análise das perdas ou ganhos de energia potencial em relação à topografia da Linha Principal considerando as situações hidráulicas das LL</t>
  </si>
  <si>
    <t>Nesse sentido, tem-se que somar Hf com o Desnível. ATENÇÃO: O desnível deve ser medido do 1° Hidrante até o Hidrante que estiver derivando água.</t>
  </si>
  <si>
    <t>Em nossas simulações não faremos esse balanço: estamos considerando sempre a Linha Principal cortando a área na metade</t>
  </si>
  <si>
    <t xml:space="preserve">1. Terreno em nível no sentido da Linha Principal </t>
  </si>
  <si>
    <t xml:space="preserve">2. Terreno em declive de 1,4 % no sentido da Linha Principal </t>
  </si>
  <si>
    <t xml:space="preserve">3. Terreno em aclive de 1,4 % no sentido da Linha Principal </t>
  </si>
  <si>
    <t>Combinação dos D 133 e 108 mm</t>
  </si>
  <si>
    <t xml:space="preserve">Combinação dos D 159 e 133 mm </t>
  </si>
  <si>
    <t>Combinação dos D 159 e 108 mm (resolvida em sala)</t>
  </si>
  <si>
    <t>O que define a pior situação ou situação crítica é a maior perda de pressão (que exigirá maior potência no motor)</t>
  </si>
  <si>
    <t>Para encontrar os diâmetros ideais para cada trecho da Linha Principal é preciso verificar a máxima vazão a ser transportada por trecho.</t>
  </si>
  <si>
    <t>Mas, como as LL são móveis, a cada reposicionamento das LL se altera a vazão de cada trecho.</t>
  </si>
  <si>
    <t xml:space="preserve">A partir de agora chamaremos de Situações Hidráulicas os vários reposicionamentos das LL </t>
  </si>
  <si>
    <t>Assim, deve-se analisar para cada trecho a vazão transportada considerando cada reposionamento das LL</t>
  </si>
  <si>
    <t>Analisando as três situações hidráulicas, conforme o arquivo auxiliar em Power Point, tem-se:</t>
  </si>
  <si>
    <t>Trecho</t>
  </si>
  <si>
    <t xml:space="preserve"> 1 -2 </t>
  </si>
  <si>
    <t xml:space="preserve"> 2- 3</t>
  </si>
  <si>
    <t xml:space="preserve"> 3 -4</t>
  </si>
  <si>
    <t xml:space="preserve"> 4 -5</t>
  </si>
  <si>
    <t>Qmáx no trecho</t>
  </si>
  <si>
    <t>q de 1 LL</t>
  </si>
  <si>
    <t>q de 2 LL</t>
  </si>
  <si>
    <t>Como cada Linha Lateral tem vazão de 0,0154 m3/s</t>
  </si>
  <si>
    <t>Considerando uma velocidade média para o intervalo permitido pelo critério, ou seja: 1,5 m/s</t>
  </si>
  <si>
    <t>Calcula-se o diâmetro teórico</t>
  </si>
  <si>
    <t>(m3/s)</t>
  </si>
  <si>
    <t>Diâmetro Teórico</t>
  </si>
  <si>
    <t>(m)</t>
  </si>
  <si>
    <t>Diâmetro comercial</t>
  </si>
  <si>
    <t>Velocidade da água</t>
  </si>
  <si>
    <t>(m/s)</t>
  </si>
  <si>
    <t>Testando os diâmetros comerciais imediatamente inferiores, para avaliar se a velocidade da água estará dentro do limite imposto pelo critério</t>
  </si>
  <si>
    <t>Veja a Planilha a seguir...</t>
  </si>
  <si>
    <t>Trecho até a última LL em operação</t>
  </si>
  <si>
    <t>Determinação dos diâmetros da Linha Principal em função da vazão máxima de cada trecho</t>
  </si>
  <si>
    <t>Caso as Linhas Laterais fossem operadas lado a lado</t>
  </si>
  <si>
    <t>Nesse caso, conforme pode ser visualizado no arquivo auxiliar em Power Point, as duas LL se movimentam a partir do mesmo ponto de hidrante</t>
  </si>
  <si>
    <t>Assim, todos os trechos da Linha Principal deverão conduzir as duas vazões de LL</t>
  </si>
  <si>
    <t>Logo, tem-se as seguintes vazões e diâmetros por trecho</t>
  </si>
  <si>
    <t>Situação (4-4)</t>
  </si>
  <si>
    <t>Situação (5-5)</t>
  </si>
  <si>
    <t>Como demonstrado anteriormente, o diâmetro teórico de cada trecho será:</t>
  </si>
  <si>
    <t>Se a vazão transportada pela lateral será sempre a mesma e se o diâmetro de todos os trechos é o mesmo...</t>
  </si>
  <si>
    <t>Obviamente, a maior Hf calculada será para a situação (5-5), pois quando as LL estiverem nessa situação a vazão terá percorrido o maior comprimento.</t>
  </si>
  <si>
    <t>"Não precisamos fazer as outras contas!"</t>
  </si>
  <si>
    <t>concluímos que usar LL lado a lado é hidraulicamente desvantajoso, exigindo maior potência do conjunto Moto-bomba.</t>
  </si>
  <si>
    <t>Maior Hf e maior necessidade de potência no motor são as outras desvantagens dessa configuação!!!</t>
  </si>
  <si>
    <t>Repetir a análise para a combinação de diâmetros 159 e 108 mm e interpretar</t>
  </si>
  <si>
    <t>Análise aplicada ao Caso 1: diâmetros 159 e 133 mm</t>
  </si>
  <si>
    <t>Portanto, deve ser adotado um diâmetro comercial de 159 mm em todos os trechos, o que é a primeira desvantagem!!! Maior custo de aquisição dos tubos!</t>
  </si>
  <si>
    <t>Se compararmos essa Hf com aquela obtida no caso 4 (uso do D = 159 mm, mas com LL alternadas),</t>
  </si>
  <si>
    <t>Na planilha a seguir são simulados outras combinações de diâmetro, para fins didáticos de análise da Hf e da velocidade da água...</t>
  </si>
  <si>
    <t>g) Identificar qual é a pior situação hidráulica de posicionamento das Laterais: ou seja, encontrar a situação crítica para a moto-bomba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</si>
</sst>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4"/>
      <color indexed="8"/>
      <name val="Calibri"/>
      <family val="2"/>
    </font>
    <font>
      <sz val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30"/>
      <color indexed="8"/>
      <name val="Arial"/>
      <family val="2"/>
    </font>
    <font>
      <b/>
      <sz val="25"/>
      <color indexed="8"/>
      <name val="Arial"/>
      <family val="2"/>
    </font>
    <font>
      <b/>
      <sz val="11"/>
      <color indexed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9"/>
      <color indexed="8"/>
      <name val="Calibri"/>
      <family val="2"/>
    </font>
    <font>
      <sz val="11"/>
      <color indexed="8"/>
      <name val="Arial"/>
      <family val="2"/>
    </font>
    <font>
      <b/>
      <sz val="18"/>
      <color indexed="8"/>
      <name val="Arial"/>
      <family val="2"/>
    </font>
    <font>
      <b/>
      <sz val="14"/>
      <color indexed="8"/>
      <name val="Arial"/>
      <family val="2"/>
    </font>
    <font>
      <sz val="11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left"/>
    </xf>
    <xf numFmtId="0" fontId="9" fillId="0" borderId="1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1" fillId="5" borderId="0" xfId="0" applyFont="1" applyFill="1"/>
    <xf numFmtId="0" fontId="13" fillId="5" borderId="0" xfId="0" applyFont="1" applyFill="1"/>
    <xf numFmtId="0" fontId="14" fillId="5" borderId="0" xfId="0" applyFont="1" applyFill="1" applyBorder="1"/>
    <xf numFmtId="0" fontId="15" fillId="5" borderId="0" xfId="0" applyFont="1" applyFill="1" applyBorder="1"/>
    <xf numFmtId="0" fontId="14" fillId="5" borderId="0" xfId="0" applyFont="1" applyFill="1" applyBorder="1" applyAlignment="1">
      <alignment horizontal="left"/>
    </xf>
    <xf numFmtId="0" fontId="16" fillId="0" borderId="0" xfId="0" applyFont="1" applyAlignment="1">
      <alignment horizontal="left"/>
    </xf>
    <xf numFmtId="0" fontId="17" fillId="5" borderId="0" xfId="0" applyFont="1" applyFill="1" applyAlignment="1">
      <alignment horizontal="center"/>
    </xf>
    <xf numFmtId="0" fontId="17" fillId="5" borderId="0" xfId="0" applyFont="1" applyFill="1" applyAlignment="1">
      <alignment horizontal="left"/>
    </xf>
    <xf numFmtId="0" fontId="13" fillId="5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165" fontId="13" fillId="5" borderId="1" xfId="0" applyNumberFormat="1" applyFont="1" applyFill="1" applyBorder="1" applyAlignment="1">
      <alignment horizontal="center"/>
    </xf>
    <xf numFmtId="2" fontId="13" fillId="5" borderId="1" xfId="0" applyNumberFormat="1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2" fontId="2" fillId="2" borderId="1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left"/>
    </xf>
    <xf numFmtId="0" fontId="13" fillId="5" borderId="0" xfId="0" applyFont="1" applyFill="1" applyBorder="1" applyAlignment="1">
      <alignment horizontal="center"/>
    </xf>
    <xf numFmtId="165" fontId="13" fillId="5" borderId="0" xfId="0" applyNumberFormat="1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9" fillId="5" borderId="0" xfId="0" applyFont="1" applyFill="1" applyAlignment="1">
      <alignment horizontal="left"/>
    </xf>
    <xf numFmtId="0" fontId="20" fillId="5" borderId="0" xfId="0" applyFont="1" applyFill="1" applyAlignment="1">
      <alignment horizontal="center"/>
    </xf>
    <xf numFmtId="0" fontId="13" fillId="5" borderId="3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12</xdr:row>
      <xdr:rowOff>38100</xdr:rowOff>
    </xdr:from>
    <xdr:to>
      <xdr:col>4</xdr:col>
      <xdr:colOff>885825</xdr:colOff>
      <xdr:row>12</xdr:row>
      <xdr:rowOff>38100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5657850" y="234315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7534275" y="177165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5"/>
  <sheetViews>
    <sheetView view="pageBreakPreview" zoomScale="80" zoomScaleNormal="100" workbookViewId="0">
      <selection activeCell="A30" sqref="A30"/>
    </sheetView>
  </sheetViews>
  <sheetFormatPr defaultRowHeight="15"/>
  <cols>
    <col min="1" max="16384" width="9.140625" style="38"/>
  </cols>
  <sheetData>
    <row r="1" spans="1:2" ht="37.5">
      <c r="A1" s="37" t="s">
        <v>85</v>
      </c>
    </row>
    <row r="2" spans="1:2" ht="9" customHeight="1"/>
    <row r="3" spans="1:2">
      <c r="A3" s="39" t="s">
        <v>94</v>
      </c>
    </row>
    <row r="4" spans="1:2" s="39" customFormat="1" ht="12.75">
      <c r="A4" s="39" t="s">
        <v>89</v>
      </c>
    </row>
    <row r="5" spans="1:2" s="39" customFormat="1" ht="12.75">
      <c r="A5" s="39" t="s">
        <v>90</v>
      </c>
    </row>
    <row r="6" spans="1:2" s="39" customFormat="1" ht="12.75">
      <c r="A6" s="39" t="s">
        <v>91</v>
      </c>
    </row>
    <row r="7" spans="1:2" s="39" customFormat="1" ht="12.75">
      <c r="A7" s="39" t="s">
        <v>113</v>
      </c>
    </row>
    <row r="8" spans="1:2" s="39" customFormat="1" ht="12.75">
      <c r="A8" s="39" t="s">
        <v>92</v>
      </c>
    </row>
    <row r="9" spans="1:2" s="39" customFormat="1" ht="12.75">
      <c r="A9" s="39" t="s">
        <v>93</v>
      </c>
    </row>
    <row r="10" spans="1:2" s="39" customFormat="1" ht="12.75">
      <c r="A10" s="39" t="s">
        <v>95</v>
      </c>
    </row>
    <row r="11" spans="1:2" s="39" customFormat="1" ht="12.75">
      <c r="A11" s="39" t="s">
        <v>86</v>
      </c>
    </row>
    <row r="12" spans="1:2" s="39" customFormat="1" ht="12.75">
      <c r="A12" s="39" t="s">
        <v>87</v>
      </c>
    </row>
    <row r="13" spans="1:2" s="39" customFormat="1" ht="12.75"/>
    <row r="14" spans="1:2" s="39" customFormat="1" ht="12.75">
      <c r="A14" s="39" t="s">
        <v>88</v>
      </c>
    </row>
    <row r="15" spans="1:2" s="39" customFormat="1" ht="12.75">
      <c r="A15" s="39" t="s">
        <v>114</v>
      </c>
    </row>
    <row r="16" spans="1:2" s="39" customFormat="1" ht="12.75">
      <c r="B16" s="41" t="s">
        <v>115</v>
      </c>
    </row>
    <row r="17" spans="1:4" s="39" customFormat="1" ht="12.75">
      <c r="A17" s="39" t="s">
        <v>96</v>
      </c>
    </row>
    <row r="18" spans="1:4" s="39" customFormat="1" ht="12.75">
      <c r="A18" s="39" t="s">
        <v>97</v>
      </c>
    </row>
    <row r="19" spans="1:4" s="39" customFormat="1" ht="12.75">
      <c r="A19" s="39" t="s">
        <v>98</v>
      </c>
    </row>
    <row r="20" spans="1:4" s="39" customFormat="1" ht="12.75">
      <c r="A20" s="39" t="s">
        <v>110</v>
      </c>
      <c r="D20" s="40"/>
    </row>
    <row r="21" spans="1:4" s="39" customFormat="1" ht="12.75">
      <c r="A21" s="39" t="s">
        <v>99</v>
      </c>
      <c r="B21" s="39" t="s">
        <v>111</v>
      </c>
    </row>
    <row r="22" spans="1:4" s="39" customFormat="1" ht="12.75">
      <c r="A22" s="39" t="s">
        <v>116</v>
      </c>
    </row>
    <row r="23" spans="1:4">
      <c r="A23" s="39"/>
      <c r="B23" s="39" t="s">
        <v>100</v>
      </c>
    </row>
    <row r="24" spans="1:4">
      <c r="A24" s="39" t="s">
        <v>106</v>
      </c>
      <c r="B24" s="39"/>
    </row>
    <row r="25" spans="1:4">
      <c r="A25" s="39" t="s">
        <v>119</v>
      </c>
      <c r="B25" s="39"/>
    </row>
    <row r="26" spans="1:4" s="39" customFormat="1" ht="12.75">
      <c r="A26" s="39" t="s">
        <v>120</v>
      </c>
    </row>
    <row r="27" spans="1:4" s="39" customFormat="1" ht="12.75">
      <c r="A27" s="39" t="s">
        <v>121</v>
      </c>
    </row>
    <row r="28" spans="1:4" s="39" customFormat="1" ht="12.75"/>
    <row r="29" spans="1:4" s="39" customFormat="1" ht="12.75">
      <c r="A29" s="39" t="s">
        <v>169</v>
      </c>
    </row>
    <row r="30" spans="1:4" s="39" customFormat="1" ht="12.75">
      <c r="B30" s="39" t="s">
        <v>125</v>
      </c>
    </row>
    <row r="31" spans="1:4" s="39" customFormat="1" ht="12.75">
      <c r="B31" s="39" t="s">
        <v>117</v>
      </c>
    </row>
    <row r="32" spans="1:4" s="39" customFormat="1" ht="12.75">
      <c r="A32" s="39" t="s">
        <v>109</v>
      </c>
    </row>
    <row r="33" spans="1:2" s="39" customFormat="1" ht="12.75">
      <c r="B33" s="39" t="s">
        <v>108</v>
      </c>
    </row>
    <row r="34" spans="1:2" s="39" customFormat="1" ht="12.75">
      <c r="A34" s="39" t="s">
        <v>107</v>
      </c>
    </row>
    <row r="35" spans="1:2" s="39" customFormat="1" ht="12.75">
      <c r="B35" s="39" t="s">
        <v>108</v>
      </c>
    </row>
    <row r="37" spans="1:2" s="39" customFormat="1" ht="12.75">
      <c r="A37" s="39" t="s">
        <v>112</v>
      </c>
    </row>
    <row r="38" spans="1:2" s="39" customFormat="1" ht="12.75">
      <c r="A38" s="39" t="s">
        <v>101</v>
      </c>
    </row>
    <row r="39" spans="1:2" s="39" customFormat="1" ht="12.75">
      <c r="A39" s="39" t="s">
        <v>102</v>
      </c>
    </row>
    <row r="40" spans="1:2" s="39" customFormat="1" ht="12.75">
      <c r="B40" s="39" t="s">
        <v>103</v>
      </c>
    </row>
    <row r="41" spans="1:2" s="39" customFormat="1" ht="12.75">
      <c r="A41" s="39" t="s">
        <v>104</v>
      </c>
    </row>
    <row r="42" spans="1:2" s="39" customFormat="1" ht="12.75">
      <c r="B42" s="39" t="s">
        <v>105</v>
      </c>
    </row>
    <row r="43" spans="1:2" s="39" customFormat="1" ht="12.75">
      <c r="A43" s="39" t="s">
        <v>118</v>
      </c>
    </row>
    <row r="45" spans="1:2" s="39" customFormat="1" ht="12.75"/>
  </sheetData>
  <phoneticPr fontId="6" type="noConversion"/>
  <pageMargins left="0.18" right="0.17" top="0.21" bottom="0.23" header="0.17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4"/>
  <sheetViews>
    <sheetView view="pageBreakPreview" zoomScale="60" zoomScaleNormal="100" workbookViewId="0">
      <selection activeCell="A45" sqref="A45"/>
    </sheetView>
  </sheetViews>
  <sheetFormatPr defaultRowHeight="14.25"/>
  <cols>
    <col min="1" max="1" width="10.42578125" style="43" customWidth="1"/>
    <col min="2" max="2" width="21.28515625" style="43" bestFit="1" customWidth="1"/>
    <col min="3" max="3" width="24" style="43" customWidth="1"/>
    <col min="4" max="4" width="26.28515625" style="43" bestFit="1" customWidth="1"/>
    <col min="5" max="5" width="25.5703125" style="43" customWidth="1"/>
    <col min="6" max="6" width="19.42578125" style="43" customWidth="1"/>
    <col min="7" max="16384" width="9.140625" style="43"/>
  </cols>
  <sheetData>
    <row r="1" spans="1:6" ht="23.25">
      <c r="A1" s="49" t="s">
        <v>151</v>
      </c>
    </row>
    <row r="4" spans="1:6">
      <c r="A4" s="44" t="s">
        <v>126</v>
      </c>
    </row>
    <row r="5" spans="1:6">
      <c r="A5" s="44" t="s">
        <v>127</v>
      </c>
    </row>
    <row r="6" spans="1:6">
      <c r="A6" s="44" t="s">
        <v>129</v>
      </c>
    </row>
    <row r="7" spans="1:6">
      <c r="A7" s="44" t="s">
        <v>128</v>
      </c>
    </row>
    <row r="8" spans="1:6">
      <c r="A8" s="44"/>
    </row>
    <row r="9" spans="1:6">
      <c r="A9" s="44" t="s">
        <v>130</v>
      </c>
    </row>
    <row r="10" spans="1:6">
      <c r="A10" s="44"/>
    </row>
    <row r="11" spans="1:6" ht="15">
      <c r="A11" s="45" t="s">
        <v>131</v>
      </c>
      <c r="B11" s="46" t="s">
        <v>0</v>
      </c>
      <c r="C11" s="46" t="s">
        <v>9</v>
      </c>
      <c r="D11" s="46" t="s">
        <v>10</v>
      </c>
      <c r="F11" s="45" t="s">
        <v>136</v>
      </c>
    </row>
    <row r="12" spans="1:6" ht="15">
      <c r="A12" s="45" t="s">
        <v>132</v>
      </c>
      <c r="B12" s="46" t="s">
        <v>137</v>
      </c>
      <c r="C12" s="46" t="s">
        <v>138</v>
      </c>
      <c r="D12" s="46" t="s">
        <v>138</v>
      </c>
      <c r="F12" s="45" t="s">
        <v>138</v>
      </c>
    </row>
    <row r="13" spans="1:6" ht="15">
      <c r="A13" s="45" t="s">
        <v>133</v>
      </c>
      <c r="B13" s="46" t="s">
        <v>137</v>
      </c>
      <c r="C13" s="46" t="s">
        <v>137</v>
      </c>
      <c r="D13" s="46" t="s">
        <v>138</v>
      </c>
      <c r="F13" s="45" t="s">
        <v>138</v>
      </c>
    </row>
    <row r="14" spans="1:6" ht="15">
      <c r="A14" s="45" t="s">
        <v>134</v>
      </c>
      <c r="B14" s="46" t="s">
        <v>137</v>
      </c>
      <c r="C14" s="46" t="s">
        <v>137</v>
      </c>
      <c r="D14" s="46">
        <v>0</v>
      </c>
      <c r="F14" s="45" t="s">
        <v>137</v>
      </c>
    </row>
    <row r="15" spans="1:6" ht="15">
      <c r="A15" s="45" t="s">
        <v>135</v>
      </c>
      <c r="B15" s="46" t="s">
        <v>137</v>
      </c>
      <c r="C15" s="46">
        <v>0</v>
      </c>
      <c r="D15" s="46">
        <v>0</v>
      </c>
      <c r="F15" s="45" t="s">
        <v>137</v>
      </c>
    </row>
    <row r="16" spans="1:6">
      <c r="A16" s="44"/>
    </row>
    <row r="17" spans="1:8">
      <c r="A17" s="44" t="s">
        <v>139</v>
      </c>
    </row>
    <row r="18" spans="1:8">
      <c r="A18" s="44"/>
    </row>
    <row r="19" spans="1:8" ht="15">
      <c r="A19" s="60" t="s">
        <v>131</v>
      </c>
      <c r="B19" s="45" t="s">
        <v>136</v>
      </c>
    </row>
    <row r="20" spans="1:8" ht="15">
      <c r="A20" s="61"/>
      <c r="B20" s="45" t="s">
        <v>142</v>
      </c>
    </row>
    <row r="21" spans="1:8" ht="15">
      <c r="A21" s="45" t="s">
        <v>132</v>
      </c>
      <c r="B21" s="45">
        <f>0.0154*2</f>
        <v>3.0800000000000001E-2</v>
      </c>
    </row>
    <row r="22" spans="1:8" ht="15">
      <c r="A22" s="45" t="s">
        <v>133</v>
      </c>
      <c r="B22" s="45">
        <f>0.0154*2</f>
        <v>3.0800000000000001E-2</v>
      </c>
    </row>
    <row r="23" spans="1:8" ht="15">
      <c r="A23" s="45" t="s">
        <v>134</v>
      </c>
      <c r="B23" s="45">
        <f>0.0154*1</f>
        <v>1.54E-2</v>
      </c>
    </row>
    <row r="24" spans="1:8" ht="15">
      <c r="A24" s="45" t="s">
        <v>135</v>
      </c>
      <c r="B24" s="45">
        <f>0.0154*1</f>
        <v>1.54E-2</v>
      </c>
    </row>
    <row r="25" spans="1:8">
      <c r="A25" s="44" t="s">
        <v>140</v>
      </c>
    </row>
    <row r="26" spans="1:8">
      <c r="A26" s="44" t="s">
        <v>141</v>
      </c>
    </row>
    <row r="27" spans="1:8">
      <c r="A27" s="44"/>
    </row>
    <row r="28" spans="1:8" ht="15">
      <c r="A28" s="60" t="s">
        <v>131</v>
      </c>
      <c r="B28" s="45" t="s">
        <v>136</v>
      </c>
      <c r="C28" s="45" t="s">
        <v>143</v>
      </c>
    </row>
    <row r="29" spans="1:8" ht="15">
      <c r="A29" s="61"/>
      <c r="B29" s="45" t="s">
        <v>142</v>
      </c>
      <c r="C29" s="45" t="s">
        <v>144</v>
      </c>
    </row>
    <row r="30" spans="1:8" ht="15">
      <c r="A30" s="45" t="s">
        <v>132</v>
      </c>
      <c r="B30" s="45">
        <f>0.0154*2</f>
        <v>3.0800000000000001E-2</v>
      </c>
      <c r="C30" s="47">
        <f>(4*B30/PI()/1.5)^0.5</f>
        <v>0.16169060574204264</v>
      </c>
      <c r="H30" s="59"/>
    </row>
    <row r="31" spans="1:8" ht="15">
      <c r="A31" s="45" t="s">
        <v>133</v>
      </c>
      <c r="B31" s="45">
        <f>0.0154*2</f>
        <v>3.0800000000000001E-2</v>
      </c>
      <c r="C31" s="47">
        <f>(4*B31/PI()/1.5)^0.5</f>
        <v>0.16169060574204264</v>
      </c>
    </row>
    <row r="32" spans="1:8" ht="15">
      <c r="A32" s="45" t="s">
        <v>134</v>
      </c>
      <c r="B32" s="45">
        <f>0.0154*1</f>
        <v>1.54E-2</v>
      </c>
      <c r="C32" s="47">
        <f>(4*B32/PI()/1.5)^0.5</f>
        <v>0.11433252377435887</v>
      </c>
    </row>
    <row r="33" spans="1:5" ht="15">
      <c r="A33" s="45" t="s">
        <v>135</v>
      </c>
      <c r="B33" s="45">
        <f>0.0154*1</f>
        <v>1.54E-2</v>
      </c>
      <c r="C33" s="47">
        <f>(4*B33/PI()/1.5)^0.5</f>
        <v>0.11433252377435887</v>
      </c>
    </row>
    <row r="35" spans="1:5">
      <c r="A35" s="44" t="s">
        <v>148</v>
      </c>
    </row>
    <row r="37" spans="1:5" ht="15">
      <c r="A37" s="60" t="s">
        <v>131</v>
      </c>
      <c r="B37" s="45" t="s">
        <v>136</v>
      </c>
      <c r="C37" s="45" t="s">
        <v>143</v>
      </c>
      <c r="D37" s="45" t="s">
        <v>145</v>
      </c>
      <c r="E37" s="45" t="s">
        <v>146</v>
      </c>
    </row>
    <row r="38" spans="1:5" ht="15">
      <c r="A38" s="61"/>
      <c r="B38" s="45" t="s">
        <v>142</v>
      </c>
      <c r="C38" s="45" t="s">
        <v>144</v>
      </c>
      <c r="D38" s="45" t="s">
        <v>144</v>
      </c>
      <c r="E38" s="45" t="s">
        <v>147</v>
      </c>
    </row>
    <row r="39" spans="1:5" ht="15">
      <c r="A39" s="45" t="s">
        <v>132</v>
      </c>
      <c r="B39" s="45">
        <f>0.0154*2</f>
        <v>3.0800000000000001E-2</v>
      </c>
      <c r="C39" s="47">
        <f>(4*B39/PI()/1.5)^0.5</f>
        <v>0.16169060574204264</v>
      </c>
      <c r="D39" s="47">
        <v>0.159</v>
      </c>
      <c r="E39" s="48">
        <f>4*B39/PI()/(D39^2)</f>
        <v>1.5511956796741828</v>
      </c>
    </row>
    <row r="40" spans="1:5" ht="15">
      <c r="A40" s="45" t="s">
        <v>133</v>
      </c>
      <c r="B40" s="45">
        <f>0.0154*2</f>
        <v>3.0800000000000001E-2</v>
      </c>
      <c r="C40" s="47">
        <f>(4*B40/PI()/1.5)^0.5</f>
        <v>0.16169060574204264</v>
      </c>
      <c r="D40" s="47">
        <v>0.159</v>
      </c>
      <c r="E40" s="48">
        <f>4*B40/PI()/(D40^2)</f>
        <v>1.5511956796741828</v>
      </c>
    </row>
    <row r="41" spans="1:5" ht="15">
      <c r="A41" s="45" t="s">
        <v>134</v>
      </c>
      <c r="B41" s="45">
        <f>0.0154*1</f>
        <v>1.54E-2</v>
      </c>
      <c r="C41" s="47">
        <f>(4*B41/PI()/1.5)^0.5</f>
        <v>0.11433252377435887</v>
      </c>
      <c r="D41" s="47">
        <v>0.108</v>
      </c>
      <c r="E41" s="48">
        <f>4*B41/PI()/(D41^2)</f>
        <v>1.6810604414370292</v>
      </c>
    </row>
    <row r="42" spans="1:5" ht="15">
      <c r="A42" s="45" t="s">
        <v>135</v>
      </c>
      <c r="B42" s="45">
        <f>0.0154*1</f>
        <v>1.54E-2</v>
      </c>
      <c r="C42" s="47">
        <f>(4*B42/PI()/1.5)^0.5</f>
        <v>0.11433252377435887</v>
      </c>
      <c r="D42" s="47">
        <v>0.108</v>
      </c>
      <c r="E42" s="48">
        <f>4*B42/PI()/(D42^2)</f>
        <v>1.6810604414370292</v>
      </c>
    </row>
    <row r="44" spans="1:5" ht="18">
      <c r="A44" s="58" t="s">
        <v>168</v>
      </c>
    </row>
  </sheetData>
  <mergeCells count="3">
    <mergeCell ref="A19:A20"/>
    <mergeCell ref="A28:A29"/>
    <mergeCell ref="A37:A38"/>
  </mergeCells>
  <phoneticPr fontId="6" type="noConversion"/>
  <pageMargins left="0.17" right="0.17" top="0.28000000000000003" bottom="0.32" header="0.17" footer="0.19"/>
  <pageSetup paperSize="9" scale="7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W94"/>
  <sheetViews>
    <sheetView view="pageBreakPreview" topLeftCell="A28" zoomScale="80" zoomScaleSheetLayoutView="82" workbookViewId="0">
      <selection activeCell="A3" sqref="A3:G9"/>
    </sheetView>
  </sheetViews>
  <sheetFormatPr defaultRowHeight="15"/>
  <cols>
    <col min="1" max="1" width="13.140625" style="5" bestFit="1" customWidth="1"/>
    <col min="2" max="5" width="9.140625" style="5"/>
    <col min="6" max="6" width="2.28515625" style="5" customWidth="1"/>
    <col min="7" max="7" width="9.140625" style="5"/>
    <col min="8" max="8" width="8.28515625" style="5" customWidth="1"/>
    <col min="9" max="9" width="13.140625" style="5" bestFit="1" customWidth="1"/>
    <col min="10" max="13" width="9.140625" style="5"/>
    <col min="14" max="14" width="2" style="5" customWidth="1"/>
    <col min="15" max="16" width="9.140625" style="5"/>
    <col min="17" max="17" width="13.140625" style="5" bestFit="1" customWidth="1"/>
    <col min="18" max="21" width="9.140625" style="5"/>
    <col min="22" max="22" width="2" style="5" customWidth="1"/>
    <col min="23" max="23" width="9.140625" style="5"/>
    <col min="24" max="24" width="6.85546875" style="5" customWidth="1"/>
    <col min="25" max="16384" width="9.140625" style="5"/>
  </cols>
  <sheetData>
    <row r="1" spans="1:23" ht="30.75">
      <c r="A1" s="36" t="s">
        <v>84</v>
      </c>
    </row>
    <row r="3" spans="1:23" ht="15.75">
      <c r="A3" s="16" t="s">
        <v>29</v>
      </c>
      <c r="B3" s="15" t="s">
        <v>123</v>
      </c>
      <c r="I3" s="16" t="s">
        <v>30</v>
      </c>
      <c r="J3" s="15" t="s">
        <v>124</v>
      </c>
      <c r="Q3" s="16" t="s">
        <v>31</v>
      </c>
      <c r="R3" s="15" t="s">
        <v>122</v>
      </c>
    </row>
    <row r="4" spans="1:23" s="3" customFormat="1">
      <c r="A4" s="1" t="s">
        <v>0</v>
      </c>
      <c r="B4" s="2" t="s">
        <v>5</v>
      </c>
      <c r="C4" s="2" t="s">
        <v>6</v>
      </c>
      <c r="D4" s="2" t="s">
        <v>7</v>
      </c>
      <c r="E4" s="2" t="s">
        <v>8</v>
      </c>
      <c r="G4" s="2" t="s">
        <v>45</v>
      </c>
      <c r="I4" s="1" t="s">
        <v>0</v>
      </c>
      <c r="J4" s="2" t="s">
        <v>5</v>
      </c>
      <c r="K4" s="2" t="s">
        <v>6</v>
      </c>
      <c r="L4" s="2" t="s">
        <v>7</v>
      </c>
      <c r="M4" s="2" t="s">
        <v>8</v>
      </c>
      <c r="O4" s="2" t="s">
        <v>45</v>
      </c>
      <c r="Q4" s="1" t="s">
        <v>0</v>
      </c>
      <c r="R4" s="2" t="s">
        <v>5</v>
      </c>
      <c r="S4" s="2" t="s">
        <v>6</v>
      </c>
      <c r="T4" s="2" t="s">
        <v>7</v>
      </c>
      <c r="U4" s="2" t="s">
        <v>8</v>
      </c>
      <c r="W4" s="2" t="s">
        <v>45</v>
      </c>
    </row>
    <row r="5" spans="1:23">
      <c r="A5" s="4" t="s">
        <v>1</v>
      </c>
      <c r="B5" s="4">
        <v>1.54E-2</v>
      </c>
      <c r="C5" s="4">
        <v>24</v>
      </c>
      <c r="D5" s="4">
        <v>0.159</v>
      </c>
      <c r="E5" s="4">
        <f>10.641*C5*((B5/120)^1.852)/(D5^4.87)</f>
        <v>0.12275364500284591</v>
      </c>
      <c r="G5" s="6">
        <f>4*B5/PI()/(D5^2)</f>
        <v>0.77559783983709141</v>
      </c>
      <c r="I5" s="4" t="s">
        <v>1</v>
      </c>
      <c r="J5" s="4">
        <v>1.54E-2</v>
      </c>
      <c r="K5" s="4">
        <v>24</v>
      </c>
      <c r="L5" s="4">
        <v>0.159</v>
      </c>
      <c r="M5" s="4">
        <f>10.641*K5*((J5/120)^1.852)/(L5^4.87)</f>
        <v>0.12275364500284591</v>
      </c>
      <c r="O5" s="6">
        <f>4*J5/PI()/(L5^2)</f>
        <v>0.77559783983709141</v>
      </c>
      <c r="Q5" s="4" t="s">
        <v>1</v>
      </c>
      <c r="R5" s="4">
        <v>1.54E-2</v>
      </c>
      <c r="S5" s="4">
        <v>24</v>
      </c>
      <c r="T5" s="4">
        <v>0.13300000000000001</v>
      </c>
      <c r="U5" s="4">
        <f>10.641*S5*((R5/120)^1.852)/(T5^4.87)</f>
        <v>0.29287405527539351</v>
      </c>
      <c r="W5" s="7">
        <f t="shared" ref="W5:W24" si="0">4*R5/PI()/(T5^2)</f>
        <v>1.1084792237504384</v>
      </c>
    </row>
    <row r="6" spans="1:23">
      <c r="A6" s="4" t="s">
        <v>2</v>
      </c>
      <c r="B6" s="4">
        <v>1.54E-2</v>
      </c>
      <c r="C6" s="4">
        <v>24</v>
      </c>
      <c r="D6" s="4">
        <v>0.159</v>
      </c>
      <c r="E6" s="4">
        <f>10.641*C6*((B6/120)^1.852)/(D6^4.87)</f>
        <v>0.12275364500284591</v>
      </c>
      <c r="G6" s="6">
        <f t="shared" ref="G6:G24" si="1">4*B6/PI()/(D6^2)</f>
        <v>0.77559783983709141</v>
      </c>
      <c r="I6" s="4" t="s">
        <v>2</v>
      </c>
      <c r="J6" s="4">
        <v>1.54E-2</v>
      </c>
      <c r="K6" s="4">
        <v>24</v>
      </c>
      <c r="L6" s="4">
        <v>0.159</v>
      </c>
      <c r="M6" s="4">
        <f>10.641*K6*((J6/120)^1.852)/(L6^4.87)</f>
        <v>0.12275364500284591</v>
      </c>
      <c r="O6" s="6">
        <f t="shared" ref="O6:O24" si="2">4*J6/PI()/(L6^2)</f>
        <v>0.77559783983709141</v>
      </c>
      <c r="Q6" s="4" t="s">
        <v>2</v>
      </c>
      <c r="R6" s="4">
        <v>1.54E-2</v>
      </c>
      <c r="S6" s="4">
        <v>24</v>
      </c>
      <c r="T6" s="4">
        <v>0.13300000000000001</v>
      </c>
      <c r="U6" s="4">
        <f>10.641*S6*((R6/120)^1.852)/(T6^4.87)</f>
        <v>0.29287405527539351</v>
      </c>
      <c r="W6" s="7">
        <f t="shared" si="0"/>
        <v>1.1084792237504384</v>
      </c>
    </row>
    <row r="7" spans="1:23">
      <c r="A7" s="4" t="s">
        <v>3</v>
      </c>
      <c r="B7" s="4">
        <v>1.54E-2</v>
      </c>
      <c r="C7" s="4">
        <v>24</v>
      </c>
      <c r="D7" s="4">
        <v>0.13300000000000001</v>
      </c>
      <c r="E7" s="4">
        <f>10.641*C7*((B7/120)^1.852)/(D7^4.87)</f>
        <v>0.29287405527539351</v>
      </c>
      <c r="G7" s="7">
        <f t="shared" si="1"/>
        <v>1.1084792237504384</v>
      </c>
      <c r="I7" s="4" t="s">
        <v>3</v>
      </c>
      <c r="J7" s="4">
        <v>1.54E-2</v>
      </c>
      <c r="K7" s="4">
        <v>24</v>
      </c>
      <c r="L7" s="4">
        <v>0.108</v>
      </c>
      <c r="M7" s="4">
        <f>10.641*K7*((J7/120)^1.852)/(L7^4.87)</f>
        <v>0.80735530442633818</v>
      </c>
      <c r="O7" s="7">
        <f t="shared" si="2"/>
        <v>1.6810604414370292</v>
      </c>
      <c r="Q7" s="4" t="s">
        <v>3</v>
      </c>
      <c r="R7" s="4">
        <v>1.54E-2</v>
      </c>
      <c r="S7" s="4">
        <v>24</v>
      </c>
      <c r="T7" s="4">
        <v>0.108</v>
      </c>
      <c r="U7" s="4">
        <f>10.641*S7*((R7/120)^1.852)/(T7^4.87)</f>
        <v>0.80735530442633818</v>
      </c>
      <c r="W7" s="7">
        <f t="shared" si="0"/>
        <v>1.6810604414370292</v>
      </c>
    </row>
    <row r="8" spans="1:23">
      <c r="A8" s="4" t="s">
        <v>4</v>
      </c>
      <c r="B8" s="4">
        <v>1.54E-2</v>
      </c>
      <c r="C8" s="4">
        <v>24</v>
      </c>
      <c r="D8" s="4">
        <v>0.13300000000000001</v>
      </c>
      <c r="E8" s="4">
        <f>10.641*C8*((B8/120)^1.852)/(D8^4.87)</f>
        <v>0.29287405527539351</v>
      </c>
      <c r="G8" s="7">
        <f t="shared" si="1"/>
        <v>1.1084792237504384</v>
      </c>
      <c r="I8" s="4" t="s">
        <v>4</v>
      </c>
      <c r="J8" s="4">
        <v>1.54E-2</v>
      </c>
      <c r="K8" s="4">
        <v>24</v>
      </c>
      <c r="L8" s="4">
        <v>0.108</v>
      </c>
      <c r="M8" s="4">
        <f>10.641*K8*((J8/120)^1.852)/(L8^4.87)</f>
        <v>0.80735530442633818</v>
      </c>
      <c r="O8" s="7">
        <f t="shared" si="2"/>
        <v>1.6810604414370292</v>
      </c>
      <c r="Q8" s="4" t="s">
        <v>4</v>
      </c>
      <c r="R8" s="4">
        <v>1.54E-2</v>
      </c>
      <c r="S8" s="4">
        <v>24</v>
      </c>
      <c r="T8" s="4">
        <v>0.108</v>
      </c>
      <c r="U8" s="4">
        <f>10.641*S8*((R8/120)^1.852)/(T8^4.87)</f>
        <v>0.80735530442633818</v>
      </c>
      <c r="W8" s="7">
        <f t="shared" si="0"/>
        <v>1.6810604414370292</v>
      </c>
    </row>
    <row r="9" spans="1:23">
      <c r="A9" s="4"/>
      <c r="B9" s="4"/>
      <c r="C9" s="4"/>
      <c r="D9" s="4"/>
      <c r="E9" s="1">
        <f>SUM(E5:E8)</f>
        <v>0.83125540055647873</v>
      </c>
      <c r="I9" s="4"/>
      <c r="J9" s="4"/>
      <c r="K9" s="4"/>
      <c r="L9" s="4"/>
      <c r="M9" s="13">
        <f>SUM(M5:M8)</f>
        <v>1.8602178988583682</v>
      </c>
      <c r="Q9" s="4"/>
      <c r="R9" s="4"/>
      <c r="S9" s="4"/>
      <c r="T9" s="4"/>
      <c r="U9" s="1">
        <f>SUM(U5:U8)</f>
        <v>2.2004587194034633</v>
      </c>
    </row>
    <row r="12" spans="1:23">
      <c r="A12" s="1" t="s">
        <v>9</v>
      </c>
      <c r="B12" s="2" t="s">
        <v>5</v>
      </c>
      <c r="C12" s="2" t="s">
        <v>6</v>
      </c>
      <c r="D12" s="2" t="s">
        <v>7</v>
      </c>
      <c r="E12" s="2" t="s">
        <v>8</v>
      </c>
      <c r="G12" s="2" t="s">
        <v>45</v>
      </c>
      <c r="I12" s="1" t="s">
        <v>9</v>
      </c>
      <c r="J12" s="2" t="s">
        <v>5</v>
      </c>
      <c r="K12" s="2" t="s">
        <v>6</v>
      </c>
      <c r="L12" s="2" t="s">
        <v>7</v>
      </c>
      <c r="M12" s="2" t="s">
        <v>8</v>
      </c>
      <c r="O12" s="2" t="s">
        <v>45</v>
      </c>
      <c r="Q12" s="1" t="s">
        <v>9</v>
      </c>
      <c r="R12" s="2" t="s">
        <v>5</v>
      </c>
      <c r="S12" s="2" t="s">
        <v>6</v>
      </c>
      <c r="T12" s="2" t="s">
        <v>7</v>
      </c>
      <c r="U12" s="2" t="s">
        <v>8</v>
      </c>
      <c r="W12" s="2" t="s">
        <v>45</v>
      </c>
    </row>
    <row r="13" spans="1:23">
      <c r="A13" s="4" t="s">
        <v>1</v>
      </c>
      <c r="B13" s="4">
        <f>2*0.0154</f>
        <v>3.0800000000000001E-2</v>
      </c>
      <c r="C13" s="4">
        <v>24</v>
      </c>
      <c r="D13" s="4">
        <v>0.159</v>
      </c>
      <c r="E13" s="4">
        <f>10.641*C13*((B13/120)^1.852)/(D13^4.87)</f>
        <v>0.44314101565493302</v>
      </c>
      <c r="G13" s="7">
        <f>4*B13/PI()/(D13^2)</f>
        <v>1.5511956796741828</v>
      </c>
      <c r="I13" s="4" t="s">
        <v>1</v>
      </c>
      <c r="J13" s="4">
        <f>2*0.0154</f>
        <v>3.0800000000000001E-2</v>
      </c>
      <c r="K13" s="4">
        <v>24</v>
      </c>
      <c r="L13" s="4">
        <v>0.159</v>
      </c>
      <c r="M13" s="4">
        <f>10.641*K13*((J13/120)^1.852)/(L13^4.87)</f>
        <v>0.44314101565493302</v>
      </c>
      <c r="O13" s="7">
        <f>4*J13/PI()/(L13^2)</f>
        <v>1.5511956796741828</v>
      </c>
      <c r="Q13" s="4" t="s">
        <v>1</v>
      </c>
      <c r="R13" s="4">
        <f>2*0.0154</f>
        <v>3.0800000000000001E-2</v>
      </c>
      <c r="S13" s="4">
        <v>24</v>
      </c>
      <c r="T13" s="4">
        <v>0.13300000000000001</v>
      </c>
      <c r="U13" s="4">
        <f>10.641*S13*((R13/120)^1.852)/(T13^4.87)</f>
        <v>1.0572761917636577</v>
      </c>
      <c r="W13" s="6">
        <f>4*R13/PI()/(T13^2)</f>
        <v>2.2169584475008768</v>
      </c>
    </row>
    <row r="14" spans="1:23">
      <c r="A14" s="4" t="s">
        <v>2</v>
      </c>
      <c r="B14" s="4">
        <v>1.54E-2</v>
      </c>
      <c r="C14" s="4">
        <v>24</v>
      </c>
      <c r="D14" s="4">
        <v>0.159</v>
      </c>
      <c r="E14" s="4">
        <f>10.641*C14*((B14/120)^1.852)/(D14^4.87)</f>
        <v>0.12275364500284591</v>
      </c>
      <c r="G14" s="6">
        <f t="shared" si="1"/>
        <v>0.77559783983709141</v>
      </c>
      <c r="I14" s="4" t="s">
        <v>2</v>
      </c>
      <c r="J14" s="4">
        <v>1.54E-2</v>
      </c>
      <c r="K14" s="4">
        <v>24</v>
      </c>
      <c r="L14" s="4">
        <v>0.159</v>
      </c>
      <c r="M14" s="4">
        <f>10.641*K14*((J14/120)^1.852)/(L14^4.87)</f>
        <v>0.12275364500284591</v>
      </c>
      <c r="O14" s="6">
        <f t="shared" si="2"/>
        <v>0.77559783983709141</v>
      </c>
      <c r="Q14" s="4" t="s">
        <v>2</v>
      </c>
      <c r="R14" s="4">
        <v>1.54E-2</v>
      </c>
      <c r="S14" s="4">
        <v>24</v>
      </c>
      <c r="T14" s="4">
        <v>0.13300000000000001</v>
      </c>
      <c r="U14" s="4">
        <f>10.641*S14*((R14/120)^1.852)/(T14^4.87)</f>
        <v>0.29287405527539351</v>
      </c>
      <c r="W14" s="7">
        <f t="shared" si="0"/>
        <v>1.1084792237504384</v>
      </c>
    </row>
    <row r="15" spans="1:23">
      <c r="A15" s="4" t="s">
        <v>3</v>
      </c>
      <c r="B15" s="4">
        <v>1.54E-2</v>
      </c>
      <c r="C15" s="4">
        <v>24</v>
      </c>
      <c r="D15" s="4">
        <v>0.13300000000000001</v>
      </c>
      <c r="E15" s="4">
        <f>10.641*C15*((B15/120)^1.852)/(D15^4.87)</f>
        <v>0.29287405527539351</v>
      </c>
      <c r="G15" s="7">
        <f t="shared" si="1"/>
        <v>1.1084792237504384</v>
      </c>
      <c r="I15" s="4" t="s">
        <v>3</v>
      </c>
      <c r="J15" s="4">
        <v>1.54E-2</v>
      </c>
      <c r="K15" s="4">
        <v>24</v>
      </c>
      <c r="L15" s="4">
        <v>0.108</v>
      </c>
      <c r="M15" s="4">
        <f>10.641*K15*((J15/120)^1.852)/(L15^4.87)</f>
        <v>0.80735530442633818</v>
      </c>
      <c r="O15" s="7">
        <f t="shared" si="2"/>
        <v>1.6810604414370292</v>
      </c>
      <c r="Q15" s="4" t="s">
        <v>3</v>
      </c>
      <c r="R15" s="4">
        <v>1.54E-2</v>
      </c>
      <c r="S15" s="4">
        <v>24</v>
      </c>
      <c r="T15" s="4">
        <v>0.108</v>
      </c>
      <c r="U15" s="4">
        <f>10.641*S15*((R15/120)^1.852)/(T15^4.87)</f>
        <v>0.80735530442633818</v>
      </c>
      <c r="W15" s="7">
        <f t="shared" si="0"/>
        <v>1.6810604414370292</v>
      </c>
    </row>
    <row r="16" spans="1:23">
      <c r="A16" s="4" t="s">
        <v>4</v>
      </c>
      <c r="B16" s="4">
        <v>0</v>
      </c>
      <c r="C16" s="4">
        <v>24</v>
      </c>
      <c r="D16" s="4">
        <v>0.13300000000000001</v>
      </c>
      <c r="E16" s="4">
        <f>10.641*C16*((B16/120)^1.852)/(D16^4.87)</f>
        <v>0</v>
      </c>
      <c r="G16" s="7">
        <f t="shared" si="1"/>
        <v>0</v>
      </c>
      <c r="I16" s="4" t="s">
        <v>4</v>
      </c>
      <c r="J16" s="4">
        <v>0</v>
      </c>
      <c r="K16" s="4">
        <v>24</v>
      </c>
      <c r="L16" s="4">
        <v>0.108</v>
      </c>
      <c r="M16" s="4">
        <f>10.641*K16*((J16/120)^1.852)/(L16^4.87)</f>
        <v>0</v>
      </c>
      <c r="O16" s="7">
        <f t="shared" si="2"/>
        <v>0</v>
      </c>
      <c r="Q16" s="4" t="s">
        <v>4</v>
      </c>
      <c r="R16" s="4">
        <v>0</v>
      </c>
      <c r="S16" s="4">
        <v>24</v>
      </c>
      <c r="T16" s="4">
        <v>0.108</v>
      </c>
      <c r="U16" s="4">
        <f>10.641*S16*((R16/120)^1.852)/(T16^4.87)</f>
        <v>0</v>
      </c>
      <c r="W16" s="7">
        <f t="shared" si="0"/>
        <v>0</v>
      </c>
    </row>
    <row r="17" spans="1:23">
      <c r="A17" s="4"/>
      <c r="B17" s="4"/>
      <c r="C17" s="4"/>
      <c r="D17" s="4"/>
      <c r="E17" s="1">
        <f>SUM(E13:E16)</f>
        <v>0.8587687159331725</v>
      </c>
      <c r="I17" s="4"/>
      <c r="J17" s="4"/>
      <c r="K17" s="4"/>
      <c r="L17" s="4"/>
      <c r="M17" s="1">
        <f>SUM(M13:M16)</f>
        <v>1.373249965084117</v>
      </c>
      <c r="Q17" s="4"/>
      <c r="R17" s="4"/>
      <c r="S17" s="4"/>
      <c r="T17" s="4"/>
      <c r="U17" s="1">
        <f>SUM(U13:U16)</f>
        <v>2.1575055514653894</v>
      </c>
    </row>
    <row r="20" spans="1:23">
      <c r="A20" s="1" t="s">
        <v>10</v>
      </c>
      <c r="B20" s="2" t="s">
        <v>5</v>
      </c>
      <c r="C20" s="2" t="s">
        <v>6</v>
      </c>
      <c r="D20" s="2" t="s">
        <v>7</v>
      </c>
      <c r="E20" s="2" t="s">
        <v>8</v>
      </c>
      <c r="G20" s="2" t="s">
        <v>45</v>
      </c>
      <c r="I20" s="1" t="s">
        <v>10</v>
      </c>
      <c r="J20" s="2" t="s">
        <v>5</v>
      </c>
      <c r="K20" s="2" t="s">
        <v>6</v>
      </c>
      <c r="L20" s="2" t="s">
        <v>7</v>
      </c>
      <c r="M20" s="2" t="s">
        <v>8</v>
      </c>
      <c r="O20" s="2" t="s">
        <v>45</v>
      </c>
      <c r="Q20" s="1" t="s">
        <v>10</v>
      </c>
      <c r="R20" s="2" t="s">
        <v>5</v>
      </c>
      <c r="S20" s="2" t="s">
        <v>6</v>
      </c>
      <c r="T20" s="2" t="s">
        <v>7</v>
      </c>
      <c r="U20" s="2" t="s">
        <v>8</v>
      </c>
      <c r="W20" s="2" t="s">
        <v>45</v>
      </c>
    </row>
    <row r="21" spans="1:23">
      <c r="A21" s="4" t="s">
        <v>1</v>
      </c>
      <c r="B21" s="4">
        <f>2*0.0154</f>
        <v>3.0800000000000001E-2</v>
      </c>
      <c r="C21" s="4">
        <v>24</v>
      </c>
      <c r="D21" s="4">
        <v>0.159</v>
      </c>
      <c r="E21" s="4">
        <f>10.641*C21*((B21/120)^1.852)/(D21^4.87)</f>
        <v>0.44314101565493302</v>
      </c>
      <c r="G21" s="7">
        <f>4*B21/PI()/(D21^2)</f>
        <v>1.5511956796741828</v>
      </c>
      <c r="I21" s="4" t="s">
        <v>1</v>
      </c>
      <c r="J21" s="4">
        <f>2*0.0154</f>
        <v>3.0800000000000001E-2</v>
      </c>
      <c r="K21" s="4">
        <v>24</v>
      </c>
      <c r="L21" s="4">
        <v>0.159</v>
      </c>
      <c r="M21" s="4">
        <f>10.641*K21*((J21/120)^1.852)/(L21^4.87)</f>
        <v>0.44314101565493302</v>
      </c>
      <c r="O21" s="7">
        <f>4*J21/PI()/(L21^2)</f>
        <v>1.5511956796741828</v>
      </c>
      <c r="Q21" s="4" t="s">
        <v>1</v>
      </c>
      <c r="R21" s="4">
        <f>2*0.0154</f>
        <v>3.0800000000000001E-2</v>
      </c>
      <c r="S21" s="4">
        <v>24</v>
      </c>
      <c r="T21" s="4">
        <v>0.13300000000000001</v>
      </c>
      <c r="U21" s="4">
        <f>10.641*S21*((R21/120)^1.852)/(T21^4.87)</f>
        <v>1.0572761917636577</v>
      </c>
      <c r="W21" s="6">
        <f>4*R21/PI()/(T21^2)</f>
        <v>2.2169584475008768</v>
      </c>
    </row>
    <row r="22" spans="1:23">
      <c r="A22" s="4" t="s">
        <v>2</v>
      </c>
      <c r="B22" s="4">
        <f>2*0.0154</f>
        <v>3.0800000000000001E-2</v>
      </c>
      <c r="C22" s="4">
        <v>24</v>
      </c>
      <c r="D22" s="4">
        <v>0.159</v>
      </c>
      <c r="E22" s="4">
        <f>10.641*C22*((B22/120)^1.852)/(D22^4.87)</f>
        <v>0.44314101565493302</v>
      </c>
      <c r="G22" s="7">
        <f t="shared" si="1"/>
        <v>1.5511956796741828</v>
      </c>
      <c r="I22" s="4" t="s">
        <v>2</v>
      </c>
      <c r="J22" s="4">
        <f>2*0.0154</f>
        <v>3.0800000000000001E-2</v>
      </c>
      <c r="K22" s="4">
        <v>24</v>
      </c>
      <c r="L22" s="4">
        <v>0.159</v>
      </c>
      <c r="M22" s="4">
        <f>10.641*K22*((J22/120)^1.852)/(L22^4.87)</f>
        <v>0.44314101565493302</v>
      </c>
      <c r="O22" s="7">
        <f t="shared" si="2"/>
        <v>1.5511956796741828</v>
      </c>
      <c r="Q22" s="4" t="s">
        <v>2</v>
      </c>
      <c r="R22" s="4">
        <f>2*0.0154</f>
        <v>3.0800000000000001E-2</v>
      </c>
      <c r="S22" s="4">
        <v>24</v>
      </c>
      <c r="T22" s="4">
        <v>0.13300000000000001</v>
      </c>
      <c r="U22" s="4">
        <f>10.641*S22*((R22/120)^1.852)/(T22^4.87)</f>
        <v>1.0572761917636577</v>
      </c>
      <c r="W22" s="6">
        <f t="shared" si="0"/>
        <v>2.2169584475008768</v>
      </c>
    </row>
    <row r="23" spans="1:23">
      <c r="A23" s="4" t="s">
        <v>3</v>
      </c>
      <c r="B23" s="4">
        <v>0</v>
      </c>
      <c r="C23" s="4">
        <v>24</v>
      </c>
      <c r="D23" s="4">
        <v>0.13300000000000001</v>
      </c>
      <c r="E23" s="4">
        <f>10.641*C23*((B23/120)^1.852)/(D23^4.87)</f>
        <v>0</v>
      </c>
      <c r="G23" s="7">
        <f t="shared" si="1"/>
        <v>0</v>
      </c>
      <c r="I23" s="4" t="s">
        <v>3</v>
      </c>
      <c r="J23" s="4">
        <v>0</v>
      </c>
      <c r="K23" s="4">
        <v>24</v>
      </c>
      <c r="L23" s="4">
        <v>0.108</v>
      </c>
      <c r="M23" s="4">
        <f>10.641*K23*((J23/120)^1.852)/(L23^4.87)</f>
        <v>0</v>
      </c>
      <c r="O23" s="7">
        <f t="shared" si="2"/>
        <v>0</v>
      </c>
      <c r="Q23" s="4" t="s">
        <v>3</v>
      </c>
      <c r="R23" s="4">
        <v>0</v>
      </c>
      <c r="S23" s="4">
        <v>24</v>
      </c>
      <c r="T23" s="4">
        <v>0.108</v>
      </c>
      <c r="U23" s="4">
        <f>10.641*S23*((R23/120)^1.852)/(T23^4.87)</f>
        <v>0</v>
      </c>
      <c r="W23" s="7">
        <f t="shared" si="0"/>
        <v>0</v>
      </c>
    </row>
    <row r="24" spans="1:23">
      <c r="A24" s="4" t="s">
        <v>4</v>
      </c>
      <c r="B24" s="4">
        <v>0</v>
      </c>
      <c r="C24" s="4">
        <v>24</v>
      </c>
      <c r="D24" s="4">
        <v>0.13300000000000001</v>
      </c>
      <c r="E24" s="4">
        <f>10.641*C24*((B24/120)^1.852)/(D24^4.87)</f>
        <v>0</v>
      </c>
      <c r="G24" s="7">
        <f t="shared" si="1"/>
        <v>0</v>
      </c>
      <c r="I24" s="4" t="s">
        <v>4</v>
      </c>
      <c r="J24" s="4">
        <v>0</v>
      </c>
      <c r="K24" s="4">
        <v>24</v>
      </c>
      <c r="L24" s="4">
        <v>0.108</v>
      </c>
      <c r="M24" s="4">
        <f>10.641*K24*((J24/120)^1.852)/(L24^4.87)</f>
        <v>0</v>
      </c>
      <c r="O24" s="7">
        <f t="shared" si="2"/>
        <v>0</v>
      </c>
      <c r="Q24" s="4" t="s">
        <v>4</v>
      </c>
      <c r="R24" s="4">
        <v>0</v>
      </c>
      <c r="S24" s="4">
        <v>24</v>
      </c>
      <c r="T24" s="4">
        <v>0.108</v>
      </c>
      <c r="U24" s="4">
        <f>10.641*S24*((R24/120)^1.852)/(T24^4.87)</f>
        <v>0</v>
      </c>
      <c r="W24" s="7">
        <f t="shared" si="0"/>
        <v>0</v>
      </c>
    </row>
    <row r="25" spans="1:23">
      <c r="A25" s="4"/>
      <c r="B25" s="4"/>
      <c r="C25" s="4"/>
      <c r="D25" s="4"/>
      <c r="E25" s="1">
        <f>SUM(E21:E24)</f>
        <v>0.88628203130986605</v>
      </c>
      <c r="I25" s="4"/>
      <c r="J25" s="4"/>
      <c r="K25" s="4"/>
      <c r="L25" s="4"/>
      <c r="M25" s="1">
        <f>SUM(M21:M24)</f>
        <v>0.88628203130986605</v>
      </c>
      <c r="O25" s="7"/>
      <c r="Q25" s="4"/>
      <c r="R25" s="4"/>
      <c r="S25" s="4"/>
      <c r="T25" s="4"/>
      <c r="U25" s="1">
        <f>SUM(U21:U24)</f>
        <v>2.1145523835273154</v>
      </c>
      <c r="W25" s="7"/>
    </row>
    <row r="26" spans="1:23" s="10" customFormat="1">
      <c r="A26" s="12" t="s">
        <v>47</v>
      </c>
      <c r="B26" s="8"/>
      <c r="C26" s="8"/>
      <c r="D26" s="8"/>
      <c r="E26" s="9"/>
      <c r="I26" s="12" t="s">
        <v>46</v>
      </c>
      <c r="J26" s="8"/>
      <c r="K26" s="8"/>
      <c r="L26" s="8"/>
      <c r="M26" s="9"/>
      <c r="Q26" s="12" t="s">
        <v>17</v>
      </c>
      <c r="R26" s="8"/>
      <c r="S26" s="8"/>
      <c r="T26" s="8"/>
      <c r="U26" s="9"/>
    </row>
    <row r="27" spans="1:23" s="10" customFormat="1">
      <c r="A27" s="12" t="s">
        <v>48</v>
      </c>
      <c r="B27" s="8"/>
      <c r="C27" s="8"/>
      <c r="D27" s="8"/>
      <c r="E27" s="9"/>
      <c r="I27" s="12" t="s">
        <v>13</v>
      </c>
      <c r="J27" s="8"/>
      <c r="K27" s="8"/>
      <c r="L27" s="8"/>
      <c r="M27" s="9"/>
      <c r="Q27" s="12" t="s">
        <v>18</v>
      </c>
      <c r="R27" s="8"/>
      <c r="S27" s="8"/>
      <c r="T27" s="8"/>
      <c r="U27" s="9"/>
    </row>
    <row r="28" spans="1:23" s="10" customFormat="1">
      <c r="A28" s="12" t="s">
        <v>49</v>
      </c>
      <c r="B28" s="8"/>
      <c r="C28" s="8"/>
      <c r="D28" s="8"/>
      <c r="E28" s="9"/>
      <c r="I28" s="12" t="s">
        <v>14</v>
      </c>
      <c r="J28" s="8"/>
      <c r="K28" s="8"/>
      <c r="L28" s="8"/>
      <c r="M28" s="9"/>
      <c r="Q28" s="12" t="s">
        <v>41</v>
      </c>
      <c r="R28" s="8"/>
      <c r="S28" s="8"/>
      <c r="T28" s="8"/>
      <c r="U28" s="9"/>
    </row>
    <row r="29" spans="1:23" s="10" customFormat="1">
      <c r="A29" s="12" t="s">
        <v>50</v>
      </c>
      <c r="B29" s="8"/>
      <c r="C29" s="8"/>
      <c r="D29" s="8"/>
      <c r="E29" s="9"/>
      <c r="I29" s="12" t="s">
        <v>16</v>
      </c>
      <c r="J29" s="8"/>
      <c r="K29" s="8"/>
      <c r="L29" s="8"/>
      <c r="M29" s="9"/>
      <c r="Q29" s="12" t="s">
        <v>42</v>
      </c>
      <c r="R29" s="8"/>
      <c r="S29" s="8"/>
      <c r="T29" s="8"/>
      <c r="U29" s="9"/>
    </row>
    <row r="30" spans="1:23" s="10" customFormat="1">
      <c r="A30" s="12" t="s">
        <v>11</v>
      </c>
      <c r="B30" s="8"/>
      <c r="C30" s="8"/>
      <c r="D30" s="8"/>
      <c r="E30" s="9"/>
      <c r="I30" s="12" t="s">
        <v>43</v>
      </c>
      <c r="J30" s="8"/>
      <c r="K30" s="8"/>
      <c r="L30" s="8"/>
      <c r="M30" s="9"/>
      <c r="Q30" s="8"/>
      <c r="R30" s="8"/>
      <c r="S30" s="8"/>
      <c r="T30" s="8"/>
      <c r="U30" s="9"/>
    </row>
    <row r="31" spans="1:23" s="10" customFormat="1">
      <c r="A31" s="12" t="s">
        <v>12</v>
      </c>
      <c r="B31" s="8"/>
      <c r="C31" s="8"/>
      <c r="D31" s="8"/>
      <c r="E31" s="9"/>
      <c r="I31" s="12" t="s">
        <v>44</v>
      </c>
      <c r="J31" s="8"/>
      <c r="K31" s="8"/>
      <c r="L31" s="8"/>
      <c r="M31" s="9"/>
      <c r="Q31" s="8"/>
      <c r="R31" s="8"/>
      <c r="S31" s="8"/>
      <c r="T31" s="8"/>
      <c r="U31" s="9"/>
    </row>
    <row r="32" spans="1:23" s="10" customFormat="1">
      <c r="A32" s="8"/>
      <c r="B32" s="8"/>
      <c r="C32" s="8"/>
      <c r="D32" s="8"/>
      <c r="E32" s="9"/>
      <c r="I32" s="12" t="s">
        <v>15</v>
      </c>
      <c r="J32" s="8"/>
      <c r="K32" s="8"/>
      <c r="L32" s="8"/>
      <c r="M32" s="9"/>
      <c r="Q32" s="8"/>
      <c r="R32" s="8"/>
      <c r="S32" s="8"/>
      <c r="T32" s="8"/>
      <c r="U32" s="9"/>
    </row>
    <row r="33" spans="1:23" s="11" customFormat="1"/>
    <row r="34" spans="1:23" s="10" customFormat="1" ht="18.75">
      <c r="A34" s="14" t="s">
        <v>19</v>
      </c>
    </row>
    <row r="36" spans="1:23" ht="15.75">
      <c r="A36" s="16" t="s">
        <v>32</v>
      </c>
      <c r="I36" s="16" t="s">
        <v>33</v>
      </c>
      <c r="Q36" s="16" t="s">
        <v>34</v>
      </c>
    </row>
    <row r="37" spans="1:23">
      <c r="A37" s="1" t="s">
        <v>0</v>
      </c>
      <c r="B37" s="2" t="s">
        <v>5</v>
      </c>
      <c r="C37" s="2" t="s">
        <v>6</v>
      </c>
      <c r="D37" s="2" t="s">
        <v>7</v>
      </c>
      <c r="E37" s="2" t="s">
        <v>8</v>
      </c>
      <c r="F37" s="3"/>
      <c r="G37" s="2" t="s">
        <v>45</v>
      </c>
      <c r="H37" s="3"/>
      <c r="I37" s="1" t="s">
        <v>0</v>
      </c>
      <c r="J37" s="2" t="s">
        <v>5</v>
      </c>
      <c r="K37" s="2" t="s">
        <v>6</v>
      </c>
      <c r="L37" s="2" t="s">
        <v>7</v>
      </c>
      <c r="M37" s="2" t="s">
        <v>8</v>
      </c>
      <c r="N37" s="3"/>
      <c r="O37" s="2" t="s">
        <v>45</v>
      </c>
      <c r="Q37" s="1" t="s">
        <v>0</v>
      </c>
      <c r="R37" s="2" t="s">
        <v>5</v>
      </c>
      <c r="S37" s="2" t="s">
        <v>6</v>
      </c>
      <c r="T37" s="2" t="s">
        <v>7</v>
      </c>
      <c r="U37" s="2" t="s">
        <v>8</v>
      </c>
      <c r="V37" s="3"/>
      <c r="W37" s="2" t="s">
        <v>45</v>
      </c>
    </row>
    <row r="38" spans="1:23">
      <c r="A38" s="4" t="s">
        <v>1</v>
      </c>
      <c r="B38" s="4">
        <v>1.54E-2</v>
      </c>
      <c r="C38" s="4">
        <v>24</v>
      </c>
      <c r="D38" s="4">
        <v>0.159</v>
      </c>
      <c r="E38" s="4">
        <f>10.641*C38*((B38/120)^1.852)/(D38^4.87)</f>
        <v>0.12275364500284591</v>
      </c>
      <c r="G38" s="6">
        <f>4*B38/PI()/(D38^2)</f>
        <v>0.77559783983709141</v>
      </c>
      <c r="I38" s="4" t="s">
        <v>1</v>
      </c>
      <c r="J38" s="4">
        <v>1.54E-2</v>
      </c>
      <c r="K38" s="4">
        <v>24</v>
      </c>
      <c r="L38" s="4">
        <v>0.13300000000000001</v>
      </c>
      <c r="M38" s="4">
        <f>10.641*K38*((J38/120)^1.852)/(L38^4.87)</f>
        <v>0.29287405527539351</v>
      </c>
      <c r="O38" s="7">
        <f>4*J38/PI()/(L38^2)</f>
        <v>1.1084792237504384</v>
      </c>
      <c r="Q38" s="4" t="s">
        <v>1</v>
      </c>
      <c r="R38" s="4">
        <v>1.54E-2</v>
      </c>
      <c r="S38" s="4">
        <v>24</v>
      </c>
      <c r="T38" s="4">
        <v>0.108</v>
      </c>
      <c r="U38" s="4">
        <f>10.641*S38*((R38/120)^1.852)/(T38^4.87)</f>
        <v>0.80735530442633818</v>
      </c>
      <c r="W38" s="7">
        <f t="shared" ref="W38:W57" si="3">4*R38/PI()/(T38^2)</f>
        <v>1.6810604414370292</v>
      </c>
    </row>
    <row r="39" spans="1:23">
      <c r="A39" s="4" t="s">
        <v>2</v>
      </c>
      <c r="B39" s="4">
        <v>1.54E-2</v>
      </c>
      <c r="C39" s="4">
        <v>24</v>
      </c>
      <c r="D39" s="4">
        <v>0.159</v>
      </c>
      <c r="E39" s="4">
        <f>10.641*C39*((B39/120)^1.852)/(D39^4.87)</f>
        <v>0.12275364500284591</v>
      </c>
      <c r="G39" s="6">
        <f t="shared" ref="G39:G57" si="4">4*B39/PI()/(D39^2)</f>
        <v>0.77559783983709141</v>
      </c>
      <c r="I39" s="4" t="s">
        <v>2</v>
      </c>
      <c r="J39" s="4">
        <v>1.54E-2</v>
      </c>
      <c r="K39" s="4">
        <v>24</v>
      </c>
      <c r="L39" s="4">
        <v>0.13300000000000001</v>
      </c>
      <c r="M39" s="4">
        <f>10.641*K39*((J39/120)^1.852)/(L39^4.87)</f>
        <v>0.29287405527539351</v>
      </c>
      <c r="O39" s="7">
        <f>4*J39/PI()/(L39^2)</f>
        <v>1.1084792237504384</v>
      </c>
      <c r="Q39" s="4" t="s">
        <v>2</v>
      </c>
      <c r="R39" s="4">
        <v>1.54E-2</v>
      </c>
      <c r="S39" s="4">
        <v>24</v>
      </c>
      <c r="T39" s="4">
        <v>0.108</v>
      </c>
      <c r="U39" s="4">
        <f>10.641*S39*((R39/120)^1.852)/(T39^4.87)</f>
        <v>0.80735530442633818</v>
      </c>
      <c r="W39" s="7">
        <f t="shared" si="3"/>
        <v>1.6810604414370292</v>
      </c>
    </row>
    <row r="40" spans="1:23">
      <c r="A40" s="4" t="s">
        <v>3</v>
      </c>
      <c r="B40" s="4">
        <v>1.54E-2</v>
      </c>
      <c r="C40" s="4">
        <v>24</v>
      </c>
      <c r="D40" s="4">
        <v>0.159</v>
      </c>
      <c r="E40" s="4">
        <f>10.641*C40*((B40/120)^1.852)/(D40^4.87)</f>
        <v>0.12275364500284591</v>
      </c>
      <c r="G40" s="6">
        <f t="shared" si="4"/>
        <v>0.77559783983709141</v>
      </c>
      <c r="I40" s="4" t="s">
        <v>3</v>
      </c>
      <c r="J40" s="4">
        <v>1.54E-2</v>
      </c>
      <c r="K40" s="4">
        <v>24</v>
      </c>
      <c r="L40" s="4">
        <v>0.13300000000000001</v>
      </c>
      <c r="M40" s="4">
        <f>10.641*K40*((J40/120)^1.852)/(L40^4.87)</f>
        <v>0.29287405527539351</v>
      </c>
      <c r="O40" s="7">
        <f>4*J40/PI()/(L40^2)</f>
        <v>1.1084792237504384</v>
      </c>
      <c r="Q40" s="4" t="s">
        <v>3</v>
      </c>
      <c r="R40" s="4">
        <v>1.54E-2</v>
      </c>
      <c r="S40" s="4">
        <v>24</v>
      </c>
      <c r="T40" s="4">
        <v>0.108</v>
      </c>
      <c r="U40" s="4">
        <f>10.641*S40*((R40/120)^1.852)/(T40^4.87)</f>
        <v>0.80735530442633818</v>
      </c>
      <c r="W40" s="7">
        <f t="shared" si="3"/>
        <v>1.6810604414370292</v>
      </c>
    </row>
    <row r="41" spans="1:23">
      <c r="A41" s="4" t="s">
        <v>4</v>
      </c>
      <c r="B41" s="4">
        <v>1.54E-2</v>
      </c>
      <c r="C41" s="4">
        <v>24</v>
      </c>
      <c r="D41" s="4">
        <v>0.159</v>
      </c>
      <c r="E41" s="4">
        <f>10.641*C41*((B41/120)^1.852)/(D41^4.87)</f>
        <v>0.12275364500284591</v>
      </c>
      <c r="G41" s="6">
        <f t="shared" si="4"/>
        <v>0.77559783983709141</v>
      </c>
      <c r="I41" s="4" t="s">
        <v>4</v>
      </c>
      <c r="J41" s="4">
        <v>1.54E-2</v>
      </c>
      <c r="K41" s="4">
        <v>24</v>
      </c>
      <c r="L41" s="4">
        <v>0.13300000000000001</v>
      </c>
      <c r="M41" s="4">
        <f>10.641*K41*((J41/120)^1.852)/(L41^4.87)</f>
        <v>0.29287405527539351</v>
      </c>
      <c r="O41" s="7">
        <f>4*J41/PI()/(L41^2)</f>
        <v>1.1084792237504384</v>
      </c>
      <c r="Q41" s="4" t="s">
        <v>4</v>
      </c>
      <c r="R41" s="4">
        <v>1.54E-2</v>
      </c>
      <c r="S41" s="4">
        <v>24</v>
      </c>
      <c r="T41" s="4">
        <v>0.108</v>
      </c>
      <c r="U41" s="4">
        <f>10.641*S41*((R41/120)^1.852)/(T41^4.87)</f>
        <v>0.80735530442633818</v>
      </c>
      <c r="W41" s="7">
        <f t="shared" si="3"/>
        <v>1.6810604414370292</v>
      </c>
    </row>
    <row r="42" spans="1:23">
      <c r="A42" s="4"/>
      <c r="B42" s="4"/>
      <c r="C42" s="4"/>
      <c r="D42" s="4"/>
      <c r="E42" s="1">
        <f>SUM(E38:E41)</f>
        <v>0.49101458001138365</v>
      </c>
      <c r="I42" s="4"/>
      <c r="J42" s="4"/>
      <c r="K42" s="4"/>
      <c r="L42" s="4"/>
      <c r="M42" s="1">
        <f>SUM(M38:M41)</f>
        <v>1.171496221101574</v>
      </c>
      <c r="Q42" s="4"/>
      <c r="R42" s="4"/>
      <c r="S42" s="4"/>
      <c r="T42" s="4"/>
      <c r="U42" s="1">
        <f>SUM(U38:U41)</f>
        <v>3.2294212177053527</v>
      </c>
    </row>
    <row r="45" spans="1:23">
      <c r="A45" s="1" t="s">
        <v>9</v>
      </c>
      <c r="B45" s="2" t="s">
        <v>5</v>
      </c>
      <c r="C45" s="2" t="s">
        <v>6</v>
      </c>
      <c r="D45" s="2" t="s">
        <v>7</v>
      </c>
      <c r="E45" s="2" t="s">
        <v>8</v>
      </c>
      <c r="G45" s="2" t="s">
        <v>45</v>
      </c>
      <c r="I45" s="1" t="s">
        <v>9</v>
      </c>
      <c r="J45" s="2" t="s">
        <v>5</v>
      </c>
      <c r="K45" s="2" t="s">
        <v>6</v>
      </c>
      <c r="L45" s="2" t="s">
        <v>7</v>
      </c>
      <c r="M45" s="2" t="s">
        <v>8</v>
      </c>
      <c r="O45" s="2" t="s">
        <v>45</v>
      </c>
      <c r="Q45" s="1" t="s">
        <v>9</v>
      </c>
      <c r="R45" s="2" t="s">
        <v>5</v>
      </c>
      <c r="S45" s="2" t="s">
        <v>6</v>
      </c>
      <c r="T45" s="2" t="s">
        <v>7</v>
      </c>
      <c r="U45" s="2" t="s">
        <v>8</v>
      </c>
      <c r="W45" s="2" t="s">
        <v>45</v>
      </c>
    </row>
    <row r="46" spans="1:23">
      <c r="A46" s="4" t="s">
        <v>1</v>
      </c>
      <c r="B46" s="4">
        <f>2*0.0154</f>
        <v>3.0800000000000001E-2</v>
      </c>
      <c r="C46" s="4">
        <v>24</v>
      </c>
      <c r="D46" s="4">
        <v>0.159</v>
      </c>
      <c r="E46" s="4">
        <f>10.641*C46*((B46/120)^1.852)/(D46^4.87)</f>
        <v>0.44314101565493302</v>
      </c>
      <c r="G46" s="7">
        <f>4*B46/PI()/(D46^2)</f>
        <v>1.5511956796741828</v>
      </c>
      <c r="I46" s="4" t="s">
        <v>1</v>
      </c>
      <c r="J46" s="4">
        <f>2*0.0154</f>
        <v>3.0800000000000001E-2</v>
      </c>
      <c r="K46" s="4">
        <v>24</v>
      </c>
      <c r="L46" s="4">
        <v>0.13300000000000001</v>
      </c>
      <c r="M46" s="4">
        <f>10.641*K46*((J46/120)^1.852)/(L46^4.87)</f>
        <v>1.0572761917636577</v>
      </c>
      <c r="O46" s="6">
        <f>4*J46/PI()/(L46^2)</f>
        <v>2.2169584475008768</v>
      </c>
      <c r="Q46" s="4" t="s">
        <v>1</v>
      </c>
      <c r="R46" s="4">
        <f>2*0.0154</f>
        <v>3.0800000000000001E-2</v>
      </c>
      <c r="S46" s="4">
        <v>24</v>
      </c>
      <c r="T46" s="4">
        <v>0.108</v>
      </c>
      <c r="U46" s="4">
        <f>10.641*S46*((R46/120)^1.852)/(T46^4.87)</f>
        <v>2.9145549982616861</v>
      </c>
      <c r="W46" s="6">
        <f>4*R46/PI()/(T46^2)</f>
        <v>3.3621208828740583</v>
      </c>
    </row>
    <row r="47" spans="1:23">
      <c r="A47" s="4" t="s">
        <v>2</v>
      </c>
      <c r="B47" s="4">
        <v>1.54E-2</v>
      </c>
      <c r="C47" s="4">
        <v>24</v>
      </c>
      <c r="D47" s="4">
        <v>0.159</v>
      </c>
      <c r="E47" s="4">
        <f>10.641*C47*((B47/120)^1.852)/(D47^4.87)</f>
        <v>0.12275364500284591</v>
      </c>
      <c r="G47" s="6">
        <f t="shared" si="4"/>
        <v>0.77559783983709141</v>
      </c>
      <c r="I47" s="4" t="s">
        <v>2</v>
      </c>
      <c r="J47" s="4">
        <v>1.54E-2</v>
      </c>
      <c r="K47" s="4">
        <v>24</v>
      </c>
      <c r="L47" s="4">
        <v>0.13300000000000001</v>
      </c>
      <c r="M47" s="4">
        <f>10.641*K47*((J47/120)^1.852)/(L47^4.87)</f>
        <v>0.29287405527539351</v>
      </c>
      <c r="O47" s="7">
        <f>4*J47/PI()/(L47^2)</f>
        <v>1.1084792237504384</v>
      </c>
      <c r="Q47" s="4" t="s">
        <v>2</v>
      </c>
      <c r="R47" s="4">
        <v>1.54E-2</v>
      </c>
      <c r="S47" s="4">
        <v>24</v>
      </c>
      <c r="T47" s="4">
        <v>0.108</v>
      </c>
      <c r="U47" s="4">
        <f>10.641*S47*((R47/120)^1.852)/(T47^4.87)</f>
        <v>0.80735530442633818</v>
      </c>
      <c r="W47" s="7">
        <f t="shared" si="3"/>
        <v>1.6810604414370292</v>
      </c>
    </row>
    <row r="48" spans="1:23">
      <c r="A48" s="4" t="s">
        <v>3</v>
      </c>
      <c r="B48" s="4">
        <v>1.54E-2</v>
      </c>
      <c r="C48" s="4">
        <v>24</v>
      </c>
      <c r="D48" s="4">
        <v>0.159</v>
      </c>
      <c r="E48" s="4">
        <f>10.641*C48*((B48/120)^1.852)/(D48^4.87)</f>
        <v>0.12275364500284591</v>
      </c>
      <c r="G48" s="6">
        <f t="shared" si="4"/>
        <v>0.77559783983709141</v>
      </c>
      <c r="I48" s="4" t="s">
        <v>3</v>
      </c>
      <c r="J48" s="4">
        <v>1.54E-2</v>
      </c>
      <c r="K48" s="4">
        <v>24</v>
      </c>
      <c r="L48" s="4">
        <v>0.13300000000000001</v>
      </c>
      <c r="M48" s="4">
        <f>10.641*K48*((J48/120)^1.852)/(L48^4.87)</f>
        <v>0.29287405527539351</v>
      </c>
      <c r="O48" s="7">
        <f>4*J48/PI()/(L48^2)</f>
        <v>1.1084792237504384</v>
      </c>
      <c r="Q48" s="4" t="s">
        <v>3</v>
      </c>
      <c r="R48" s="4">
        <v>1.54E-2</v>
      </c>
      <c r="S48" s="4">
        <v>24</v>
      </c>
      <c r="T48" s="4">
        <v>0.108</v>
      </c>
      <c r="U48" s="4">
        <f>10.641*S48*((R48/120)^1.852)/(T48^4.87)</f>
        <v>0.80735530442633818</v>
      </c>
      <c r="W48" s="7">
        <f t="shared" si="3"/>
        <v>1.6810604414370292</v>
      </c>
    </row>
    <row r="49" spans="1:23">
      <c r="A49" s="4" t="s">
        <v>4</v>
      </c>
      <c r="B49" s="4">
        <v>0</v>
      </c>
      <c r="C49" s="4">
        <v>24</v>
      </c>
      <c r="D49" s="4">
        <v>0.159</v>
      </c>
      <c r="E49" s="4">
        <f>10.641*C49*((B49/120)^1.852)/(D49^4.87)</f>
        <v>0</v>
      </c>
      <c r="G49" s="7">
        <f t="shared" si="4"/>
        <v>0</v>
      </c>
      <c r="I49" s="4" t="s">
        <v>4</v>
      </c>
      <c r="J49" s="4">
        <v>0</v>
      </c>
      <c r="K49" s="4">
        <v>24</v>
      </c>
      <c r="L49" s="4">
        <v>0.13300000000000001</v>
      </c>
      <c r="M49" s="4">
        <f>10.641*K49*((J49/120)^1.852)/(L49^4.87)</f>
        <v>0</v>
      </c>
      <c r="O49" s="7">
        <f>4*J49/PI()/(L49^2)</f>
        <v>0</v>
      </c>
      <c r="Q49" s="4" t="s">
        <v>4</v>
      </c>
      <c r="R49" s="4">
        <v>0</v>
      </c>
      <c r="S49" s="4">
        <v>24</v>
      </c>
      <c r="T49" s="4">
        <v>0.108</v>
      </c>
      <c r="U49" s="4">
        <f>10.641*S49*((R49/120)^1.852)/(T49^4.87)</f>
        <v>0</v>
      </c>
      <c r="W49" s="7">
        <f t="shared" si="3"/>
        <v>0</v>
      </c>
    </row>
    <row r="50" spans="1:23">
      <c r="A50" s="4"/>
      <c r="B50" s="4"/>
      <c r="C50" s="4"/>
      <c r="D50" s="4"/>
      <c r="E50" s="1">
        <f>SUM(E46:E49)</f>
        <v>0.68864830566062485</v>
      </c>
      <c r="I50" s="4"/>
      <c r="J50" s="4"/>
      <c r="K50" s="4"/>
      <c r="L50" s="4"/>
      <c r="M50" s="1">
        <f>SUM(M46:M49)</f>
        <v>1.6430243023144446</v>
      </c>
      <c r="Q50" s="4"/>
      <c r="R50" s="4"/>
      <c r="S50" s="4"/>
      <c r="T50" s="4"/>
      <c r="U50" s="1">
        <f>SUM(U46:U49)</f>
        <v>4.5292656071143629</v>
      </c>
    </row>
    <row r="53" spans="1:23">
      <c r="A53" s="1" t="s">
        <v>10</v>
      </c>
      <c r="B53" s="2" t="s">
        <v>5</v>
      </c>
      <c r="C53" s="2" t="s">
        <v>6</v>
      </c>
      <c r="D53" s="2" t="s">
        <v>7</v>
      </c>
      <c r="E53" s="2" t="s">
        <v>8</v>
      </c>
      <c r="G53" s="2" t="s">
        <v>45</v>
      </c>
      <c r="I53" s="1" t="s">
        <v>10</v>
      </c>
      <c r="J53" s="2" t="s">
        <v>5</v>
      </c>
      <c r="K53" s="2" t="s">
        <v>6</v>
      </c>
      <c r="L53" s="2" t="s">
        <v>7</v>
      </c>
      <c r="M53" s="2" t="s">
        <v>8</v>
      </c>
      <c r="O53" s="2" t="s">
        <v>45</v>
      </c>
      <c r="Q53" s="1" t="s">
        <v>10</v>
      </c>
      <c r="R53" s="2" t="s">
        <v>5</v>
      </c>
      <c r="S53" s="2" t="s">
        <v>6</v>
      </c>
      <c r="T53" s="2" t="s">
        <v>7</v>
      </c>
      <c r="U53" s="2" t="s">
        <v>8</v>
      </c>
      <c r="W53" s="2" t="s">
        <v>45</v>
      </c>
    </row>
    <row r="54" spans="1:23">
      <c r="A54" s="4" t="s">
        <v>1</v>
      </c>
      <c r="B54" s="4">
        <f>2*0.0154</f>
        <v>3.0800000000000001E-2</v>
      </c>
      <c r="C54" s="4">
        <v>24</v>
      </c>
      <c r="D54" s="4">
        <v>0.159</v>
      </c>
      <c r="E54" s="4">
        <f>10.641*C54*((B54/120)^1.852)/(D54^4.87)</f>
        <v>0.44314101565493302</v>
      </c>
      <c r="G54" s="7">
        <f>4*B54/PI()/(D54^2)</f>
        <v>1.5511956796741828</v>
      </c>
      <c r="I54" s="4" t="s">
        <v>1</v>
      </c>
      <c r="J54" s="4">
        <f>2*0.0154</f>
        <v>3.0800000000000001E-2</v>
      </c>
      <c r="K54" s="4">
        <v>24</v>
      </c>
      <c r="L54" s="4">
        <v>0.13300000000000001</v>
      </c>
      <c r="M54" s="4">
        <f>10.641*K54*((J54/120)^1.852)/(L54^4.87)</f>
        <v>1.0572761917636577</v>
      </c>
      <c r="O54" s="6">
        <f>4*J54/PI()/(L54^2)</f>
        <v>2.2169584475008768</v>
      </c>
      <c r="Q54" s="4" t="s">
        <v>1</v>
      </c>
      <c r="R54" s="4">
        <f>2*0.0154</f>
        <v>3.0800000000000001E-2</v>
      </c>
      <c r="S54" s="4">
        <v>24</v>
      </c>
      <c r="T54" s="4">
        <v>0.108</v>
      </c>
      <c r="U54" s="4">
        <f>10.641*S54*((R54/120)^1.852)/(T54^4.87)</f>
        <v>2.9145549982616861</v>
      </c>
      <c r="W54" s="6">
        <f>4*R54/PI()/(T54^2)</f>
        <v>3.3621208828740583</v>
      </c>
    </row>
    <row r="55" spans="1:23">
      <c r="A55" s="4" t="s">
        <v>2</v>
      </c>
      <c r="B55" s="4">
        <f>2*0.0154</f>
        <v>3.0800000000000001E-2</v>
      </c>
      <c r="C55" s="4">
        <v>24</v>
      </c>
      <c r="D55" s="4">
        <v>0.159</v>
      </c>
      <c r="E55" s="4">
        <f>10.641*C55*((B55/120)^1.852)/(D55^4.87)</f>
        <v>0.44314101565493302</v>
      </c>
      <c r="G55" s="7">
        <f t="shared" si="4"/>
        <v>1.5511956796741828</v>
      </c>
      <c r="I55" s="4" t="s">
        <v>2</v>
      </c>
      <c r="J55" s="4">
        <f>2*0.0154</f>
        <v>3.0800000000000001E-2</v>
      </c>
      <c r="K55" s="4">
        <v>24</v>
      </c>
      <c r="L55" s="4">
        <v>0.13300000000000001</v>
      </c>
      <c r="M55" s="4">
        <f>10.641*K55*((J55/120)^1.852)/(L55^4.87)</f>
        <v>1.0572761917636577</v>
      </c>
      <c r="O55" s="6">
        <f>4*J55/PI()/(L55^2)</f>
        <v>2.2169584475008768</v>
      </c>
      <c r="Q55" s="4" t="s">
        <v>2</v>
      </c>
      <c r="R55" s="4">
        <f>2*0.0154</f>
        <v>3.0800000000000001E-2</v>
      </c>
      <c r="S55" s="4">
        <v>24</v>
      </c>
      <c r="T55" s="4">
        <v>0.108</v>
      </c>
      <c r="U55" s="4">
        <f>10.641*S55*((R55/120)^1.852)/(T55^4.87)</f>
        <v>2.9145549982616861</v>
      </c>
      <c r="W55" s="6">
        <f t="shared" si="3"/>
        <v>3.3621208828740583</v>
      </c>
    </row>
    <row r="56" spans="1:23">
      <c r="A56" s="4" t="s">
        <v>3</v>
      </c>
      <c r="B56" s="4">
        <v>0</v>
      </c>
      <c r="C56" s="4">
        <v>24</v>
      </c>
      <c r="D56" s="4">
        <v>0.159</v>
      </c>
      <c r="E56" s="4">
        <f>10.641*C56*((B56/120)^1.852)/(D56^4.87)</f>
        <v>0</v>
      </c>
      <c r="G56" s="7">
        <f t="shared" si="4"/>
        <v>0</v>
      </c>
      <c r="I56" s="4" t="s">
        <v>3</v>
      </c>
      <c r="J56" s="4">
        <v>0</v>
      </c>
      <c r="K56" s="4">
        <v>24</v>
      </c>
      <c r="L56" s="4">
        <v>0.13300000000000001</v>
      </c>
      <c r="M56" s="4">
        <f>10.641*K56*((J56/120)^1.852)/(L56^4.87)</f>
        <v>0</v>
      </c>
      <c r="O56" s="7">
        <f>4*J56/PI()/(L56^2)</f>
        <v>0</v>
      </c>
      <c r="Q56" s="4" t="s">
        <v>3</v>
      </c>
      <c r="R56" s="4">
        <v>0</v>
      </c>
      <c r="S56" s="4">
        <v>24</v>
      </c>
      <c r="T56" s="4">
        <v>0.108</v>
      </c>
      <c r="U56" s="4">
        <f>10.641*S56*((R56/120)^1.852)/(T56^4.87)</f>
        <v>0</v>
      </c>
      <c r="W56" s="7">
        <f t="shared" si="3"/>
        <v>0</v>
      </c>
    </row>
    <row r="57" spans="1:23">
      <c r="A57" s="4" t="s">
        <v>4</v>
      </c>
      <c r="B57" s="4">
        <v>0</v>
      </c>
      <c r="C57" s="4">
        <v>24</v>
      </c>
      <c r="D57" s="4">
        <v>0.159</v>
      </c>
      <c r="E57" s="4">
        <f>10.641*C57*((B57/120)^1.852)/(D57^4.87)</f>
        <v>0</v>
      </c>
      <c r="G57" s="7">
        <f t="shared" si="4"/>
        <v>0</v>
      </c>
      <c r="I57" s="4" t="s">
        <v>4</v>
      </c>
      <c r="J57" s="4">
        <v>0</v>
      </c>
      <c r="K57" s="4">
        <v>24</v>
      </c>
      <c r="L57" s="4">
        <v>0.13300000000000001</v>
      </c>
      <c r="M57" s="4">
        <f>10.641*K57*((J57/120)^1.852)/(L57^4.87)</f>
        <v>0</v>
      </c>
      <c r="O57" s="7">
        <f>4*J57/PI()/(L57^2)</f>
        <v>0</v>
      </c>
      <c r="Q57" s="4" t="s">
        <v>4</v>
      </c>
      <c r="R57" s="4">
        <v>0</v>
      </c>
      <c r="S57" s="4">
        <v>24</v>
      </c>
      <c r="T57" s="4">
        <v>0.108</v>
      </c>
      <c r="U57" s="4">
        <f>10.641*S57*((R57/120)^1.852)/(T57^4.87)</f>
        <v>0</v>
      </c>
      <c r="W57" s="7">
        <f t="shared" si="3"/>
        <v>0</v>
      </c>
    </row>
    <row r="58" spans="1:23">
      <c r="A58" s="4"/>
      <c r="B58" s="4"/>
      <c r="C58" s="4"/>
      <c r="D58" s="4"/>
      <c r="E58" s="1">
        <f>SUM(E54:E57)</f>
        <v>0.88628203130986605</v>
      </c>
      <c r="I58" s="4"/>
      <c r="J58" s="4"/>
      <c r="K58" s="4"/>
      <c r="L58" s="4"/>
      <c r="M58" s="1">
        <f>SUM(M54:M57)</f>
        <v>2.1145523835273154</v>
      </c>
      <c r="Q58" s="4"/>
      <c r="R58" s="4"/>
      <c r="S58" s="4"/>
      <c r="T58" s="4"/>
      <c r="U58" s="1">
        <f>SUM(U54:U57)</f>
        <v>5.8291099965233721</v>
      </c>
    </row>
    <row r="59" spans="1:23">
      <c r="A59" s="12" t="s">
        <v>22</v>
      </c>
      <c r="I59" s="12" t="s">
        <v>23</v>
      </c>
      <c r="Q59" s="12" t="s">
        <v>23</v>
      </c>
    </row>
    <row r="60" spans="1:23">
      <c r="A60" s="12" t="s">
        <v>51</v>
      </c>
      <c r="I60" s="12" t="s">
        <v>24</v>
      </c>
      <c r="Q60" s="12" t="s">
        <v>24</v>
      </c>
    </row>
    <row r="61" spans="1:23">
      <c r="A61" s="12" t="s">
        <v>20</v>
      </c>
      <c r="I61" s="12"/>
    </row>
    <row r="62" spans="1:23">
      <c r="A62" s="12" t="s">
        <v>21</v>
      </c>
      <c r="I62" s="12"/>
    </row>
    <row r="63" spans="1:23">
      <c r="A63" s="15" t="s">
        <v>28</v>
      </c>
    </row>
    <row r="64" spans="1:23" s="17" customFormat="1" ht="18.75"/>
    <row r="65" spans="1:2" s="17" customFormat="1" ht="18.75"/>
    <row r="66" spans="1:2" s="17" customFormat="1" ht="18.75">
      <c r="A66" s="18" t="s">
        <v>25</v>
      </c>
    </row>
    <row r="67" spans="1:2" s="17" customFormat="1" ht="18.75">
      <c r="A67" s="18" t="s">
        <v>26</v>
      </c>
    </row>
    <row r="68" spans="1:2" s="17" customFormat="1" ht="18.75">
      <c r="A68" s="18" t="s">
        <v>27</v>
      </c>
    </row>
    <row r="69" spans="1:2" s="17" customFormat="1" ht="18.75"/>
    <row r="70" spans="1:2" s="17" customFormat="1" ht="18.75"/>
    <row r="71" spans="1:2" s="17" customFormat="1" ht="18.75">
      <c r="A71" s="18" t="s">
        <v>35</v>
      </c>
    </row>
    <row r="72" spans="1:2" s="17" customFormat="1" ht="18.75">
      <c r="A72" s="19" t="s">
        <v>61</v>
      </c>
    </row>
    <row r="73" spans="1:2" s="17" customFormat="1" ht="18.75">
      <c r="A73" s="19" t="s">
        <v>36</v>
      </c>
    </row>
    <row r="74" spans="1:2" s="17" customFormat="1" ht="18.75">
      <c r="A74" s="20" t="s">
        <v>37</v>
      </c>
    </row>
    <row r="75" spans="1:2" s="17" customFormat="1" ht="18.75">
      <c r="A75" s="20" t="s">
        <v>38</v>
      </c>
    </row>
    <row r="76" spans="1:2" s="17" customFormat="1" ht="18.75">
      <c r="B76" s="20" t="s">
        <v>39</v>
      </c>
    </row>
    <row r="77" spans="1:2" s="17" customFormat="1" ht="18.75">
      <c r="A77" s="20" t="s">
        <v>40</v>
      </c>
    </row>
    <row r="78" spans="1:2" s="17" customFormat="1" ht="18.75"/>
    <row r="79" spans="1:2" s="17" customFormat="1" ht="18.75"/>
    <row r="80" spans="1:2" s="17" customFormat="1" ht="18.75">
      <c r="A80" s="19" t="s">
        <v>52</v>
      </c>
    </row>
    <row r="81" spans="1:1" s="17" customFormat="1" ht="18.75">
      <c r="A81" s="19" t="s">
        <v>53</v>
      </c>
    </row>
    <row r="82" spans="1:1" s="17" customFormat="1" ht="18.75">
      <c r="A82" s="19" t="s">
        <v>54</v>
      </c>
    </row>
    <row r="83" spans="1:1" s="17" customFormat="1" ht="18.75">
      <c r="A83" s="19" t="s">
        <v>55</v>
      </c>
    </row>
    <row r="84" spans="1:1" s="17" customFormat="1" ht="18.75"/>
    <row r="85" spans="1:1" s="17" customFormat="1" ht="18.75">
      <c r="A85" s="19" t="s">
        <v>56</v>
      </c>
    </row>
    <row r="86" spans="1:1" s="17" customFormat="1" ht="18.75">
      <c r="A86" s="19"/>
    </row>
    <row r="87" spans="1:1" s="17" customFormat="1" ht="18.75">
      <c r="A87" s="19" t="s">
        <v>59</v>
      </c>
    </row>
    <row r="88" spans="1:1" s="17" customFormat="1" ht="18.75">
      <c r="A88" s="19" t="s">
        <v>57</v>
      </c>
    </row>
    <row r="89" spans="1:1" s="17" customFormat="1" ht="18.75">
      <c r="A89" s="19" t="s">
        <v>58</v>
      </c>
    </row>
    <row r="90" spans="1:1" s="17" customFormat="1" ht="18.75">
      <c r="A90" s="19"/>
    </row>
    <row r="91" spans="1:1" s="17" customFormat="1" ht="18.75">
      <c r="A91" s="19" t="s">
        <v>60</v>
      </c>
    </row>
    <row r="92" spans="1:1" s="17" customFormat="1" ht="18.75">
      <c r="A92" s="19" t="s">
        <v>149</v>
      </c>
    </row>
    <row r="93" spans="1:1" s="17" customFormat="1" ht="18.75">
      <c r="A93" s="19"/>
    </row>
    <row r="94" spans="1:1" s="17" customFormat="1" ht="18.75">
      <c r="A94" s="19"/>
    </row>
  </sheetData>
  <phoneticPr fontId="6" type="noConversion"/>
  <pageMargins left="0.13" right="0.13" top="0.31" bottom="0.25" header="0.22" footer="0.14000000000000001"/>
  <pageSetup paperSize="9" scale="59" orientation="landscape" r:id="rId1"/>
  <rowBreaks count="1" manualBreakCount="1">
    <brk id="63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H71"/>
  <sheetViews>
    <sheetView view="pageBreakPreview" topLeftCell="A34" zoomScale="80" zoomScaleNormal="80" workbookViewId="0">
      <selection activeCell="D39" sqref="D39"/>
    </sheetView>
  </sheetViews>
  <sheetFormatPr defaultRowHeight="15"/>
  <cols>
    <col min="1" max="1" width="22" style="27" customWidth="1"/>
    <col min="2" max="2" width="21" style="27" bestFit="1" customWidth="1"/>
    <col min="3" max="3" width="13.42578125" style="27" customWidth="1"/>
    <col min="4" max="4" width="19.85546875" style="27" bestFit="1" customWidth="1"/>
    <col min="5" max="5" width="24.5703125" style="27" customWidth="1"/>
    <col min="6" max="6" width="2.28515625" style="27" customWidth="1"/>
    <col min="7" max="7" width="9.140625" style="27"/>
    <col min="8" max="8" width="8.28515625" style="27" customWidth="1"/>
    <col min="9" max="9" width="10" style="5" bestFit="1" customWidth="1"/>
    <col min="10" max="10" width="6.85546875" style="5" customWidth="1"/>
    <col min="11" max="16384" width="9.140625" style="5"/>
  </cols>
  <sheetData>
    <row r="1" spans="1:8" ht="23.25">
      <c r="A1" s="23" t="s">
        <v>78</v>
      </c>
      <c r="B1" s="3"/>
      <c r="C1" s="3"/>
      <c r="D1" s="3"/>
      <c r="E1" s="3"/>
      <c r="F1" s="3"/>
      <c r="G1" s="3"/>
      <c r="H1" s="3"/>
    </row>
    <row r="2" spans="1:8" ht="13.5" customHeight="1">
      <c r="A2" s="23"/>
      <c r="B2" s="3"/>
      <c r="C2" s="3"/>
      <c r="D2" s="3"/>
      <c r="E2" s="3"/>
      <c r="F2" s="3"/>
      <c r="G2" s="3"/>
      <c r="H2" s="3"/>
    </row>
    <row r="3" spans="1:8" ht="18.75">
      <c r="A3" s="18" t="s">
        <v>165</v>
      </c>
      <c r="B3" s="3"/>
      <c r="C3" s="3"/>
      <c r="D3" s="3"/>
      <c r="E3" s="3"/>
      <c r="F3" s="3"/>
      <c r="G3" s="3"/>
      <c r="H3" s="3"/>
    </row>
    <row r="4" spans="1:8">
      <c r="A4" s="5"/>
    </row>
    <row r="5" spans="1:8" ht="15.75">
      <c r="A5" s="16" t="s">
        <v>29</v>
      </c>
      <c r="B5" s="24"/>
      <c r="C5" s="24"/>
      <c r="D5" s="24"/>
      <c r="E5" s="24"/>
      <c r="F5" s="24"/>
      <c r="G5" s="24"/>
      <c r="H5" s="24"/>
    </row>
    <row r="6" spans="1:8" s="3" customFormat="1">
      <c r="A6" s="25" t="s">
        <v>0</v>
      </c>
      <c r="B6" s="21" t="s">
        <v>5</v>
      </c>
      <c r="C6" s="21" t="s">
        <v>6</v>
      </c>
      <c r="D6" s="21" t="s">
        <v>7</v>
      </c>
      <c r="E6" s="21" t="s">
        <v>8</v>
      </c>
      <c r="F6" s="24"/>
      <c r="G6" s="21" t="s">
        <v>45</v>
      </c>
      <c r="H6" s="24"/>
    </row>
    <row r="7" spans="1:8">
      <c r="A7" s="21" t="s">
        <v>1</v>
      </c>
      <c r="B7" s="21">
        <v>1.54E-2</v>
      </c>
      <c r="C7" s="21">
        <v>24</v>
      </c>
      <c r="D7" s="21">
        <v>0.159</v>
      </c>
      <c r="E7" s="56">
        <f>10.641*C7*((B7/120)^1.852)/(D7^4.87)</f>
        <v>0.12275364500284591</v>
      </c>
      <c r="F7" s="24"/>
      <c r="G7" s="26">
        <f>4*B7/PI()/(D7^2)</f>
        <v>0.77559783983709141</v>
      </c>
    </row>
    <row r="8" spans="1:8">
      <c r="A8" s="28" t="s">
        <v>2</v>
      </c>
      <c r="B8" s="28">
        <v>1.54E-2</v>
      </c>
      <c r="C8" s="28">
        <v>24</v>
      </c>
      <c r="D8" s="28">
        <v>0.159</v>
      </c>
      <c r="E8" s="31">
        <f>10.641*C8*((B8/120)^1.852)/(D8^4.87)</f>
        <v>0.12275364500284591</v>
      </c>
      <c r="G8" s="26">
        <f t="shared" ref="G8:G26" si="0">4*B8/PI()/(D8^2)</f>
        <v>0.77559783983709141</v>
      </c>
    </row>
    <row r="9" spans="1:8">
      <c r="A9" s="28" t="s">
        <v>3</v>
      </c>
      <c r="B9" s="28">
        <v>1.54E-2</v>
      </c>
      <c r="C9" s="28">
        <v>24</v>
      </c>
      <c r="D9" s="28">
        <v>0.13300000000000001</v>
      </c>
      <c r="E9" s="31">
        <f>10.641*C9*((B9/120)^1.852)/(D9^4.87)</f>
        <v>0.29287405527539351</v>
      </c>
      <c r="G9" s="29">
        <f t="shared" si="0"/>
        <v>1.1084792237504384</v>
      </c>
    </row>
    <row r="10" spans="1:8">
      <c r="A10" s="28" t="s">
        <v>4</v>
      </c>
      <c r="B10" s="28">
        <v>1.54E-2</v>
      </c>
      <c r="C10" s="28">
        <v>24</v>
      </c>
      <c r="D10" s="28">
        <v>0.13300000000000001</v>
      </c>
      <c r="E10" s="31">
        <f>10.641*C10*((B10/120)^1.852)/(D10^4.87)</f>
        <v>0.29287405527539351</v>
      </c>
      <c r="G10" s="29">
        <f t="shared" si="0"/>
        <v>1.1084792237504384</v>
      </c>
    </row>
    <row r="11" spans="1:8">
      <c r="A11" s="28"/>
      <c r="B11" s="28"/>
      <c r="C11" s="28"/>
      <c r="D11" s="28"/>
      <c r="E11" s="55">
        <f>SUM(E7:E10)</f>
        <v>0.83125540055647873</v>
      </c>
    </row>
    <row r="14" spans="1:8">
      <c r="A14" s="30" t="s">
        <v>9</v>
      </c>
      <c r="B14" s="28" t="s">
        <v>5</v>
      </c>
      <c r="C14" s="28" t="s">
        <v>6</v>
      </c>
      <c r="D14" s="28" t="s">
        <v>7</v>
      </c>
      <c r="E14" s="28" t="s">
        <v>8</v>
      </c>
      <c r="G14" s="28" t="s">
        <v>45</v>
      </c>
    </row>
    <row r="15" spans="1:8">
      <c r="A15" s="28" t="s">
        <v>1</v>
      </c>
      <c r="B15" s="28">
        <f>2*0.0154</f>
        <v>3.0800000000000001E-2</v>
      </c>
      <c r="C15" s="28">
        <v>24</v>
      </c>
      <c r="D15" s="21">
        <v>0.159</v>
      </c>
      <c r="E15" s="31">
        <f>10.641*C15*((B15/120)^1.852)/(D15^4.87)</f>
        <v>0.44314101565493302</v>
      </c>
      <c r="G15" s="29">
        <f>4*B15/PI()/(D15^2)</f>
        <v>1.5511956796741828</v>
      </c>
    </row>
    <row r="16" spans="1:8">
      <c r="A16" s="28" t="s">
        <v>2</v>
      </c>
      <c r="B16" s="28">
        <v>1.54E-2</v>
      </c>
      <c r="C16" s="28">
        <v>24</v>
      </c>
      <c r="D16" s="28">
        <v>0.159</v>
      </c>
      <c r="E16" s="31">
        <f>10.641*C16*((B16/120)^1.852)/(D16^4.87)</f>
        <v>0.12275364500284591</v>
      </c>
      <c r="G16" s="26">
        <f t="shared" si="0"/>
        <v>0.77559783983709141</v>
      </c>
    </row>
    <row r="17" spans="1:7">
      <c r="A17" s="28" t="s">
        <v>3</v>
      </c>
      <c r="B17" s="28">
        <v>1.54E-2</v>
      </c>
      <c r="C17" s="28">
        <v>24</v>
      </c>
      <c r="D17" s="28">
        <v>0.13300000000000001</v>
      </c>
      <c r="E17" s="31">
        <f>10.641*C17*((B17/120)^1.852)/(D17^4.87)</f>
        <v>0.29287405527539351</v>
      </c>
      <c r="G17" s="29">
        <f t="shared" si="0"/>
        <v>1.1084792237504384</v>
      </c>
    </row>
    <row r="18" spans="1:7">
      <c r="A18" s="28" t="s">
        <v>4</v>
      </c>
      <c r="B18" s="28">
        <v>0</v>
      </c>
      <c r="C18" s="28">
        <v>24</v>
      </c>
      <c r="D18" s="28">
        <v>0.13300000000000001</v>
      </c>
      <c r="E18" s="31">
        <f>10.641*C18*((B18/120)^1.852)/(D18^4.87)</f>
        <v>0</v>
      </c>
      <c r="G18" s="29">
        <f t="shared" si="0"/>
        <v>0</v>
      </c>
    </row>
    <row r="19" spans="1:7">
      <c r="A19" s="28"/>
      <c r="B19" s="28"/>
      <c r="C19" s="28"/>
      <c r="D19" s="28"/>
      <c r="E19" s="55">
        <f>SUM(E15:E18)</f>
        <v>0.8587687159331725</v>
      </c>
    </row>
    <row r="22" spans="1:7">
      <c r="A22" s="30" t="s">
        <v>10</v>
      </c>
      <c r="B22" s="28" t="s">
        <v>5</v>
      </c>
      <c r="C22" s="28" t="s">
        <v>6</v>
      </c>
      <c r="D22" s="28" t="s">
        <v>7</v>
      </c>
      <c r="E22" s="31" t="s">
        <v>8</v>
      </c>
      <c r="G22" s="28" t="s">
        <v>45</v>
      </c>
    </row>
    <row r="23" spans="1:7">
      <c r="A23" s="28" t="s">
        <v>1</v>
      </c>
      <c r="B23" s="28">
        <f>2*0.0154</f>
        <v>3.0800000000000001E-2</v>
      </c>
      <c r="C23" s="28">
        <v>24</v>
      </c>
      <c r="D23" s="21">
        <v>0.159</v>
      </c>
      <c r="E23" s="31">
        <f>10.641*C23*((B23/120)^1.852)/(D23^4.87)</f>
        <v>0.44314101565493302</v>
      </c>
      <c r="G23" s="29">
        <f>4*B23/PI()/(D23^2)</f>
        <v>1.5511956796741828</v>
      </c>
    </row>
    <row r="24" spans="1:7">
      <c r="A24" s="28" t="s">
        <v>2</v>
      </c>
      <c r="B24" s="28">
        <f>2*0.0154</f>
        <v>3.0800000000000001E-2</v>
      </c>
      <c r="C24" s="28">
        <v>24</v>
      </c>
      <c r="D24" s="28">
        <v>0.159</v>
      </c>
      <c r="E24" s="31">
        <f>10.641*C24*((B24/120)^1.852)/(D24^4.87)</f>
        <v>0.44314101565493302</v>
      </c>
      <c r="G24" s="29">
        <f t="shared" si="0"/>
        <v>1.5511956796741828</v>
      </c>
    </row>
    <row r="25" spans="1:7">
      <c r="A25" s="28" t="s">
        <v>3</v>
      </c>
      <c r="B25" s="28">
        <v>0</v>
      </c>
      <c r="C25" s="28">
        <v>24</v>
      </c>
      <c r="D25" s="28">
        <v>0.13300000000000001</v>
      </c>
      <c r="E25" s="31">
        <f>10.641*C25*((B25/120)^1.852)/(D25^4.87)</f>
        <v>0</v>
      </c>
      <c r="G25" s="29">
        <f t="shared" si="0"/>
        <v>0</v>
      </c>
    </row>
    <row r="26" spans="1:7">
      <c r="A26" s="28" t="s">
        <v>4</v>
      </c>
      <c r="B26" s="28">
        <v>0</v>
      </c>
      <c r="C26" s="28">
        <v>24</v>
      </c>
      <c r="D26" s="28">
        <v>0.13300000000000001</v>
      </c>
      <c r="E26" s="31">
        <f>10.641*C26*((B26/120)^1.852)/(D26^4.87)</f>
        <v>0</v>
      </c>
      <c r="G26" s="29">
        <f t="shared" si="0"/>
        <v>0</v>
      </c>
    </row>
    <row r="27" spans="1:7">
      <c r="A27" s="28"/>
      <c r="B27" s="28"/>
      <c r="C27" s="28"/>
      <c r="D27" s="28"/>
      <c r="E27" s="55">
        <f>SUM(E23:E26)</f>
        <v>0.88628203130986605</v>
      </c>
    </row>
    <row r="28" spans="1:7">
      <c r="A28" s="57"/>
      <c r="B28" s="57"/>
      <c r="C28" s="57"/>
      <c r="D28" s="57"/>
      <c r="E28" s="34"/>
    </row>
    <row r="29" spans="1:7">
      <c r="A29" s="57"/>
      <c r="B29" s="57"/>
      <c r="C29" s="57"/>
      <c r="D29" s="57"/>
      <c r="E29" s="34"/>
    </row>
    <row r="30" spans="1:7">
      <c r="A30" s="34" t="s">
        <v>73</v>
      </c>
      <c r="E30" s="34"/>
    </row>
    <row r="31" spans="1:7">
      <c r="A31" s="28" t="s">
        <v>63</v>
      </c>
      <c r="B31" s="28">
        <v>96</v>
      </c>
      <c r="C31" s="28" t="s">
        <v>67</v>
      </c>
      <c r="E31" s="34"/>
    </row>
    <row r="32" spans="1:7">
      <c r="A32" s="28" t="s">
        <v>64</v>
      </c>
      <c r="B32" s="35">
        <f>24*4</f>
        <v>96</v>
      </c>
      <c r="C32" s="28" t="s">
        <v>67</v>
      </c>
      <c r="E32" s="34"/>
    </row>
    <row r="33" spans="1:8">
      <c r="A33" s="28" t="s">
        <v>65</v>
      </c>
      <c r="B33" s="35">
        <f>24*3</f>
        <v>72</v>
      </c>
      <c r="C33" s="28" t="s">
        <v>67</v>
      </c>
      <c r="E33" s="34"/>
    </row>
    <row r="34" spans="1:8">
      <c r="A34" s="28" t="s">
        <v>66</v>
      </c>
      <c r="B34" s="35">
        <f>24*2</f>
        <v>48</v>
      </c>
      <c r="C34" s="28" t="s">
        <v>67</v>
      </c>
      <c r="E34" s="34"/>
    </row>
    <row r="35" spans="1:8">
      <c r="E35" s="34"/>
    </row>
    <row r="36" spans="1:8">
      <c r="A36" s="28"/>
      <c r="B36" s="28" t="s">
        <v>68</v>
      </c>
      <c r="C36" s="28" t="s">
        <v>71</v>
      </c>
      <c r="D36" s="28" t="s">
        <v>81</v>
      </c>
      <c r="E36" s="34"/>
    </row>
    <row r="37" spans="1:8">
      <c r="A37" s="30" t="s">
        <v>0</v>
      </c>
      <c r="B37" s="31">
        <f>B62</f>
        <v>0.83125540055647873</v>
      </c>
      <c r="C37" s="35">
        <v>0</v>
      </c>
      <c r="D37" s="31">
        <f>C37-B37</f>
        <v>-0.83125540055647873</v>
      </c>
      <c r="E37" s="22" t="s">
        <v>74</v>
      </c>
    </row>
    <row r="38" spans="1:8">
      <c r="A38" s="30" t="s">
        <v>9</v>
      </c>
      <c r="B38" s="31">
        <f>B63</f>
        <v>0.8587687159331725</v>
      </c>
      <c r="C38" s="35">
        <v>0</v>
      </c>
      <c r="D38" s="31">
        <f>C38-B38</f>
        <v>-0.8587687159331725</v>
      </c>
      <c r="E38" s="22" t="s">
        <v>74</v>
      </c>
    </row>
    <row r="39" spans="1:8">
      <c r="A39" s="30" t="s">
        <v>10</v>
      </c>
      <c r="B39" s="31">
        <f>B64</f>
        <v>0.88628203130986605</v>
      </c>
      <c r="C39" s="35">
        <v>0</v>
      </c>
      <c r="D39" s="31">
        <f>C39-B39</f>
        <v>-0.88628203130986605</v>
      </c>
      <c r="E39" s="22" t="s">
        <v>75</v>
      </c>
    </row>
    <row r="40" spans="1:8">
      <c r="A40" s="57"/>
      <c r="B40" s="57"/>
      <c r="C40" s="57"/>
      <c r="D40" s="57"/>
      <c r="E40" s="32"/>
    </row>
    <row r="41" spans="1:8" s="10" customFormat="1">
      <c r="A41" s="32"/>
      <c r="B41" s="32"/>
      <c r="C41" s="32"/>
      <c r="D41" s="32"/>
      <c r="E41" s="32"/>
      <c r="F41" s="33"/>
      <c r="G41" s="33"/>
      <c r="H41" s="33"/>
    </row>
    <row r="42" spans="1:8">
      <c r="A42" s="34" t="s">
        <v>62</v>
      </c>
    </row>
    <row r="43" spans="1:8">
      <c r="A43" s="34"/>
    </row>
    <row r="44" spans="1:8">
      <c r="A44" s="28" t="s">
        <v>63</v>
      </c>
      <c r="B44" s="35">
        <f>24*4</f>
        <v>96</v>
      </c>
      <c r="C44" s="28" t="s">
        <v>67</v>
      </c>
    </row>
    <row r="45" spans="1:8">
      <c r="A45" s="28" t="s">
        <v>64</v>
      </c>
      <c r="B45" s="35">
        <f>24*4</f>
        <v>96</v>
      </c>
      <c r="C45" s="28" t="s">
        <v>67</v>
      </c>
      <c r="D45" s="34" t="s">
        <v>150</v>
      </c>
    </row>
    <row r="46" spans="1:8">
      <c r="A46" s="28" t="s">
        <v>65</v>
      </c>
      <c r="B46" s="35">
        <f>24*3</f>
        <v>72</v>
      </c>
      <c r="C46" s="28" t="s">
        <v>67</v>
      </c>
      <c r="D46" s="34" t="s">
        <v>150</v>
      </c>
    </row>
    <row r="47" spans="1:8">
      <c r="A47" s="28" t="s">
        <v>66</v>
      </c>
      <c r="B47" s="35">
        <f>24*2</f>
        <v>48</v>
      </c>
      <c r="C47" s="28" t="s">
        <v>67</v>
      </c>
      <c r="D47" s="34" t="s">
        <v>150</v>
      </c>
    </row>
    <row r="49" spans="1:5">
      <c r="A49" s="28"/>
      <c r="B49" s="28" t="s">
        <v>68</v>
      </c>
      <c r="C49" s="28" t="s">
        <v>69</v>
      </c>
      <c r="D49" s="28" t="s">
        <v>79</v>
      </c>
    </row>
    <row r="50" spans="1:5">
      <c r="A50" s="30" t="s">
        <v>0</v>
      </c>
      <c r="B50" s="31">
        <f>E11</f>
        <v>0.83125540055647873</v>
      </c>
      <c r="C50" s="35">
        <f>1.4/100*B45</f>
        <v>1.3439999999999999</v>
      </c>
      <c r="D50" s="29">
        <f>-B50-C50</f>
        <v>-2.1752554005564786</v>
      </c>
      <c r="E50" s="22" t="s">
        <v>75</v>
      </c>
    </row>
    <row r="51" spans="1:5">
      <c r="A51" s="30" t="s">
        <v>9</v>
      </c>
      <c r="B51" s="31">
        <f>E19</f>
        <v>0.8587687159331725</v>
      </c>
      <c r="C51" s="35">
        <f>1.4/100*B46</f>
        <v>1.008</v>
      </c>
      <c r="D51" s="29">
        <f>-B51-C51</f>
        <v>-1.8667687159331725</v>
      </c>
      <c r="E51" s="22" t="s">
        <v>74</v>
      </c>
    </row>
    <row r="52" spans="1:5">
      <c r="A52" s="30" t="s">
        <v>10</v>
      </c>
      <c r="B52" s="31">
        <f>E27</f>
        <v>0.88628203130986605</v>
      </c>
      <c r="C52" s="35">
        <f>1.4/100*B47</f>
        <v>0.67199999999999993</v>
      </c>
      <c r="D52" s="29">
        <f>-B52-C52</f>
        <v>-1.558282031309866</v>
      </c>
      <c r="E52" s="22" t="s">
        <v>74</v>
      </c>
    </row>
    <row r="53" spans="1:5">
      <c r="E53" s="34"/>
    </row>
    <row r="54" spans="1:5">
      <c r="E54" s="34"/>
    </row>
    <row r="55" spans="1:5">
      <c r="A55" s="34" t="s">
        <v>70</v>
      </c>
      <c r="E55" s="34"/>
    </row>
    <row r="56" spans="1:5">
      <c r="A56" s="28" t="s">
        <v>63</v>
      </c>
      <c r="B56" s="35">
        <f>24*4</f>
        <v>96</v>
      </c>
      <c r="C56" s="28" t="s">
        <v>67</v>
      </c>
      <c r="E56" s="34"/>
    </row>
    <row r="57" spans="1:5">
      <c r="A57" s="28" t="s">
        <v>64</v>
      </c>
      <c r="B57" s="35">
        <f>24*4</f>
        <v>96</v>
      </c>
      <c r="C57" s="28" t="s">
        <v>67</v>
      </c>
      <c r="D57" s="34" t="s">
        <v>150</v>
      </c>
      <c r="E57" s="34"/>
    </row>
    <row r="58" spans="1:5">
      <c r="A58" s="28" t="s">
        <v>65</v>
      </c>
      <c r="B58" s="35">
        <f>24*3</f>
        <v>72</v>
      </c>
      <c r="C58" s="28" t="s">
        <v>67</v>
      </c>
      <c r="D58" s="34" t="s">
        <v>150</v>
      </c>
      <c r="E58" s="34"/>
    </row>
    <row r="59" spans="1:5">
      <c r="A59" s="28" t="s">
        <v>66</v>
      </c>
      <c r="B59" s="35">
        <f>24*2</f>
        <v>48</v>
      </c>
      <c r="C59" s="28" t="s">
        <v>67</v>
      </c>
      <c r="D59" s="34" t="s">
        <v>150</v>
      </c>
      <c r="E59" s="34"/>
    </row>
    <row r="60" spans="1:5">
      <c r="E60" s="34"/>
    </row>
    <row r="61" spans="1:5">
      <c r="A61" s="28"/>
      <c r="B61" s="28" t="s">
        <v>68</v>
      </c>
      <c r="C61" s="28" t="s">
        <v>71</v>
      </c>
      <c r="D61" s="28" t="s">
        <v>80</v>
      </c>
      <c r="E61" s="34"/>
    </row>
    <row r="62" spans="1:5">
      <c r="A62" s="30" t="s">
        <v>0</v>
      </c>
      <c r="B62" s="31">
        <f>B50</f>
        <v>0.83125540055647873</v>
      </c>
      <c r="C62" s="35">
        <f>1.4/100*24*4</f>
        <v>1.3439999999999999</v>
      </c>
      <c r="D62" s="29">
        <f>C62-B62</f>
        <v>0.51274459944352113</v>
      </c>
      <c r="E62" s="34" t="s">
        <v>72</v>
      </c>
    </row>
    <row r="63" spans="1:5">
      <c r="A63" s="30" t="s">
        <v>9</v>
      </c>
      <c r="B63" s="31">
        <f>B51</f>
        <v>0.8587687159331725</v>
      </c>
      <c r="C63" s="35">
        <f>1.4/100*24*3</f>
        <v>1.008</v>
      </c>
      <c r="D63" s="29">
        <f>C63-B63</f>
        <v>0.14923128406682751</v>
      </c>
      <c r="E63" s="34" t="s">
        <v>72</v>
      </c>
    </row>
    <row r="64" spans="1:5">
      <c r="A64" s="30" t="s">
        <v>10</v>
      </c>
      <c r="B64" s="31">
        <f>B52</f>
        <v>0.88628203130986605</v>
      </c>
      <c r="C64" s="35">
        <f>1.4/100*24*2</f>
        <v>0.67199999999999993</v>
      </c>
      <c r="D64" s="29">
        <f>C64-B64</f>
        <v>-0.21428203130986612</v>
      </c>
      <c r="E64" s="22" t="s">
        <v>76</v>
      </c>
    </row>
    <row r="65" spans="1:5">
      <c r="E65" s="34"/>
    </row>
    <row r="67" spans="1:5">
      <c r="A67" s="34" t="s">
        <v>77</v>
      </c>
    </row>
    <row r="68" spans="1:5">
      <c r="A68" s="34" t="s">
        <v>82</v>
      </c>
    </row>
    <row r="69" spans="1:5">
      <c r="A69" s="34" t="s">
        <v>83</v>
      </c>
    </row>
    <row r="70" spans="1:5">
      <c r="A70" s="34"/>
    </row>
    <row r="71" spans="1:5" ht="24.75">
      <c r="A71" s="42" t="s">
        <v>164</v>
      </c>
    </row>
  </sheetData>
  <phoneticPr fontId="6" type="noConversion"/>
  <pageMargins left="0.32" right="0.28999999999999998" top="0.41" bottom="0.35" header="0.31496062000000002" footer="0.31496062000000002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5"/>
  <sheetViews>
    <sheetView tabSelected="1" view="pageBreakPreview" zoomScaleNormal="100" workbookViewId="0">
      <selection activeCell="C21" sqref="C21"/>
    </sheetView>
  </sheetViews>
  <sheetFormatPr defaultRowHeight="14.25"/>
  <cols>
    <col min="1" max="1" width="13.7109375" style="43" customWidth="1"/>
    <col min="2" max="2" width="21.28515625" style="43" bestFit="1" customWidth="1"/>
    <col min="3" max="3" width="18.85546875" style="43" bestFit="1" customWidth="1"/>
    <col min="4" max="4" width="20.7109375" style="43" bestFit="1" customWidth="1"/>
    <col min="5" max="5" width="20.85546875" style="43" bestFit="1" customWidth="1"/>
    <col min="6" max="6" width="15.42578125" style="43" customWidth="1"/>
    <col min="7" max="7" width="9.140625" style="43"/>
    <col min="8" max="9" width="17.28515625" style="43" bestFit="1" customWidth="1"/>
    <col min="10" max="16384" width="9.140625" style="43"/>
  </cols>
  <sheetData>
    <row r="1" spans="1:9" ht="23.25">
      <c r="A1" s="49" t="s">
        <v>152</v>
      </c>
    </row>
    <row r="3" spans="1:9">
      <c r="A3" s="44" t="s">
        <v>153</v>
      </c>
    </row>
    <row r="4" spans="1:9">
      <c r="A4" s="44" t="s">
        <v>154</v>
      </c>
    </row>
    <row r="5" spans="1:9">
      <c r="A5" s="44" t="s">
        <v>155</v>
      </c>
    </row>
    <row r="6" spans="1:9">
      <c r="A6" s="44"/>
    </row>
    <row r="7" spans="1:9" ht="15">
      <c r="A7" s="44"/>
      <c r="I7" s="45" t="s">
        <v>136</v>
      </c>
    </row>
    <row r="8" spans="1:9" ht="15">
      <c r="A8" s="45" t="s">
        <v>131</v>
      </c>
      <c r="B8" s="46" t="s">
        <v>0</v>
      </c>
      <c r="C8" s="46" t="s">
        <v>9</v>
      </c>
      <c r="D8" s="46" t="s">
        <v>10</v>
      </c>
      <c r="E8" s="46" t="s">
        <v>156</v>
      </c>
      <c r="F8" s="46" t="s">
        <v>157</v>
      </c>
      <c r="H8" s="45" t="s">
        <v>136</v>
      </c>
      <c r="I8" s="45" t="s">
        <v>142</v>
      </c>
    </row>
    <row r="9" spans="1:9" ht="15">
      <c r="A9" s="45" t="s">
        <v>132</v>
      </c>
      <c r="B9" s="46" t="s">
        <v>138</v>
      </c>
      <c r="C9" s="46" t="s">
        <v>138</v>
      </c>
      <c r="D9" s="46" t="s">
        <v>138</v>
      </c>
      <c r="E9" s="46" t="s">
        <v>138</v>
      </c>
      <c r="F9" s="46" t="s">
        <v>138</v>
      </c>
      <c r="H9" s="45" t="s">
        <v>138</v>
      </c>
      <c r="I9" s="45">
        <f>0.0154*2</f>
        <v>3.0800000000000001E-2</v>
      </c>
    </row>
    <row r="10" spans="1:9" ht="15">
      <c r="A10" s="45" t="s">
        <v>133</v>
      </c>
      <c r="B10" s="46" t="s">
        <v>138</v>
      </c>
      <c r="C10" s="46" t="s">
        <v>138</v>
      </c>
      <c r="D10" s="46" t="s">
        <v>138</v>
      </c>
      <c r="E10" s="46" t="s">
        <v>138</v>
      </c>
      <c r="F10" s="46" t="s">
        <v>138</v>
      </c>
      <c r="H10" s="45" t="s">
        <v>138</v>
      </c>
      <c r="I10" s="45">
        <f>0.0154*2</f>
        <v>3.0800000000000001E-2</v>
      </c>
    </row>
    <row r="11" spans="1:9" ht="15">
      <c r="A11" s="45" t="s">
        <v>134</v>
      </c>
      <c r="B11" s="46" t="s">
        <v>138</v>
      </c>
      <c r="C11" s="46" t="s">
        <v>138</v>
      </c>
      <c r="D11" s="46" t="s">
        <v>138</v>
      </c>
      <c r="E11" s="46" t="s">
        <v>138</v>
      </c>
      <c r="F11" s="46" t="s">
        <v>138</v>
      </c>
      <c r="H11" s="45" t="s">
        <v>137</v>
      </c>
      <c r="I11" s="45">
        <f>0.0154*2</f>
        <v>3.0800000000000001E-2</v>
      </c>
    </row>
    <row r="12" spans="1:9" ht="15">
      <c r="A12" s="45" t="s">
        <v>135</v>
      </c>
      <c r="B12" s="46" t="s">
        <v>138</v>
      </c>
      <c r="C12" s="46" t="s">
        <v>138</v>
      </c>
      <c r="D12" s="46" t="s">
        <v>138</v>
      </c>
      <c r="E12" s="46" t="s">
        <v>138</v>
      </c>
      <c r="F12" s="46" t="s">
        <v>138</v>
      </c>
      <c r="H12" s="45" t="s">
        <v>137</v>
      </c>
      <c r="I12" s="45">
        <f>0.0154*2</f>
        <v>3.0800000000000001E-2</v>
      </c>
    </row>
    <row r="13" spans="1:9">
      <c r="A13" s="44"/>
    </row>
    <row r="14" spans="1:9">
      <c r="A14" s="44" t="s">
        <v>158</v>
      </c>
    </row>
    <row r="15" spans="1:9" ht="15">
      <c r="B15" s="45" t="s">
        <v>136</v>
      </c>
      <c r="C15" s="45" t="s">
        <v>143</v>
      </c>
    </row>
    <row r="16" spans="1:9" ht="15">
      <c r="B16" s="45" t="s">
        <v>142</v>
      </c>
      <c r="C16" s="45" t="s">
        <v>144</v>
      </c>
    </row>
    <row r="17" spans="1:7" ht="15">
      <c r="B17" s="45">
        <f>0.0154*2</f>
        <v>3.0800000000000001E-2</v>
      </c>
      <c r="C17" s="47">
        <f>(4*B17/PI()/1.5)^0.5</f>
        <v>0.16169060574204264</v>
      </c>
    </row>
    <row r="18" spans="1:7" ht="15">
      <c r="B18" s="52"/>
      <c r="C18" s="53"/>
    </row>
    <row r="19" spans="1:7" ht="15">
      <c r="A19" s="51" t="s">
        <v>166</v>
      </c>
    </row>
    <row r="20" spans="1:7">
      <c r="A20" s="44"/>
    </row>
    <row r="21" spans="1:7">
      <c r="A21" s="44" t="s">
        <v>159</v>
      </c>
    </row>
    <row r="22" spans="1:7">
      <c r="A22" s="44" t="s">
        <v>160</v>
      </c>
    </row>
    <row r="23" spans="1:7">
      <c r="A23" s="44" t="s">
        <v>161</v>
      </c>
    </row>
    <row r="24" spans="1:7">
      <c r="A24" s="44"/>
    </row>
    <row r="25" spans="1:7" ht="15">
      <c r="A25" s="1" t="s">
        <v>157</v>
      </c>
      <c r="B25" s="2" t="s">
        <v>5</v>
      </c>
      <c r="C25" s="2" t="s">
        <v>6</v>
      </c>
      <c r="D25" s="2" t="s">
        <v>7</v>
      </c>
      <c r="E25" s="2" t="s">
        <v>8</v>
      </c>
      <c r="F25" s="2" t="s">
        <v>45</v>
      </c>
    </row>
    <row r="26" spans="1:7" ht="15">
      <c r="A26" s="4" t="s">
        <v>1</v>
      </c>
      <c r="B26" s="4">
        <f>0.0154*2</f>
        <v>3.0800000000000001E-2</v>
      </c>
      <c r="C26" s="4">
        <v>24</v>
      </c>
      <c r="D26" s="4">
        <v>0.159</v>
      </c>
      <c r="E26" s="54">
        <f>10.641*C26*((B26/120)^1.852)/(D26^4.87)</f>
        <v>0.44314101565493302</v>
      </c>
      <c r="F26" s="6">
        <f>4*B26/PI()/(D26^2)</f>
        <v>1.5511956796741828</v>
      </c>
    </row>
    <row r="27" spans="1:7" ht="15">
      <c r="A27" s="4" t="s">
        <v>2</v>
      </c>
      <c r="B27" s="4">
        <f>0.0154*2</f>
        <v>3.0800000000000001E-2</v>
      </c>
      <c r="C27" s="4">
        <v>24</v>
      </c>
      <c r="D27" s="4">
        <v>0.159</v>
      </c>
      <c r="E27" s="54">
        <f>10.641*C27*((B27/120)^1.852)/(D27^4.87)</f>
        <v>0.44314101565493302</v>
      </c>
      <c r="F27" s="6">
        <f>4*B27/PI()/(D27^2)</f>
        <v>1.5511956796741828</v>
      </c>
    </row>
    <row r="28" spans="1:7" ht="15">
      <c r="A28" s="4" t="s">
        <v>3</v>
      </c>
      <c r="B28" s="4">
        <f>0.0154*2</f>
        <v>3.0800000000000001E-2</v>
      </c>
      <c r="C28" s="4">
        <v>24</v>
      </c>
      <c r="D28" s="4">
        <v>0.159</v>
      </c>
      <c r="E28" s="54">
        <f>10.641*C28*((B28/120)^1.852)/(D28^4.87)</f>
        <v>0.44314101565493302</v>
      </c>
      <c r="F28" s="7">
        <f>4*B28/PI()/(D28^2)</f>
        <v>1.5511956796741828</v>
      </c>
    </row>
    <row r="29" spans="1:7" ht="15">
      <c r="A29" s="4" t="s">
        <v>4</v>
      </c>
      <c r="B29" s="4">
        <f>0.0154*2</f>
        <v>3.0800000000000001E-2</v>
      </c>
      <c r="C29" s="4">
        <v>24</v>
      </c>
      <c r="D29" s="4">
        <v>0.159</v>
      </c>
      <c r="E29" s="54">
        <f>10.641*C29*((B29/120)^1.852)/(D29^4.87)</f>
        <v>0.44314101565493302</v>
      </c>
      <c r="F29" s="7">
        <f>4*B29/PI()/(D29^2)</f>
        <v>1.5511956796741828</v>
      </c>
    </row>
    <row r="30" spans="1:7" ht="15">
      <c r="A30" s="4"/>
      <c r="B30" s="4"/>
      <c r="C30" s="2">
        <f>SUM(C26:C29)</f>
        <v>96</v>
      </c>
      <c r="D30" s="4"/>
      <c r="E30" s="50">
        <f>SUM(E26:E29)</f>
        <v>1.7725640626197321</v>
      </c>
      <c r="G30" s="5"/>
    </row>
    <row r="33" spans="1:1">
      <c r="A33" s="44" t="s">
        <v>167</v>
      </c>
    </row>
    <row r="34" spans="1:1">
      <c r="A34" s="44" t="s">
        <v>162</v>
      </c>
    </row>
    <row r="35" spans="1:1" ht="15">
      <c r="A35" s="51" t="s">
        <v>163</v>
      </c>
    </row>
  </sheetData>
  <phoneticPr fontId="6" type="noConversion"/>
  <pageMargins left="0.17" right="0.17" top="0.27" bottom="0.28000000000000003" header="0.2" footer="0.17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Exercício</vt:lpstr>
      <vt:lpstr>Determinação dos Diâmetros</vt:lpstr>
      <vt:lpstr>Análise da Hf</vt:lpstr>
      <vt:lpstr>Análise do Desnível</vt:lpstr>
      <vt:lpstr>LL lado a lado</vt:lpstr>
      <vt:lpstr>'Análise da Hf'!Area_de_impressao</vt:lpstr>
      <vt:lpstr>'Análise do Desnível'!Area_de_impressao</vt:lpstr>
      <vt:lpstr>Exercício!Area_de_impressao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1720117</cp:lastModifiedBy>
  <cp:lastPrinted>2016-06-17T20:10:28Z</cp:lastPrinted>
  <dcterms:created xsi:type="dcterms:W3CDTF">2014-02-04T08:15:30Z</dcterms:created>
  <dcterms:modified xsi:type="dcterms:W3CDTF">2016-06-17T20:22:36Z</dcterms:modified>
</cp:coreProperties>
</file>