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367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<sst xmlns="http://schemas.openxmlformats.org/spreadsheetml/2006/main" count="32" uniqueCount="25">
  <si>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</si>
  <si>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</si>
  <si>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</si>
  <si>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</si>
  <si>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</si>
  <si>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</si>
  <si>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</si>
  <si>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</si>
  <si>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</si>
  <si>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</si>
  <si>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</si>
  <si>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</si>
  <si>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</si>
  <si>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</si>
  <si>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</si>
  <si>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</si>
  <si>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</si>
  <si>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</si>
  <si>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</si>
  <si>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</si>
  <si>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(2) Dados brutos conforme download do site da estação (www.pessl.metos.at)</t>
  </si>
  <si>
    <t>(3) O NEAS não se responsabiliza pela qualidade dos dados</t>
  </si>
  <si>
    <t>(4) O uso dos dados e os produtos deles derivados são de inteira responsabildade do usuário</t>
  </si>
  <si>
    <t>Agosto de 2010</t>
  </si>
  <si>
    <t>(1) Planilha incompleta, com dados a partir do dia 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</si>
</sst>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22" fontId="40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2"/>
  <sheetViews>
    <sheetView showGridLines="0" tabSelected="1" zoomScalePageLayoutView="0" workbookViewId="0" topLeftCell="A1">
      <selection activeCell="M12" sqref="M12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t="s">
        <v>24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20</v>
      </c>
    </row>
    <row r="6" spans="1:13" ht="15">
      <c r="A6" s="16">
        <v>40406</v>
      </c>
      <c r="B6" s="17">
        <f>7200000/100000</f>
        <v>72</v>
      </c>
      <c r="C6" s="17">
        <f>0/100000</f>
        <v>0</v>
      </c>
      <c r="D6" s="17">
        <f>388000/100000</f>
        <v>3.88</v>
      </c>
      <c r="E6" s="17">
        <f>640000/100000</f>
        <v>6.4</v>
      </c>
      <c r="F6" s="17">
        <f>2315000/100000</f>
        <v>23.15</v>
      </c>
      <c r="G6" s="17">
        <f>1936000/100000</f>
        <v>19.36</v>
      </c>
      <c r="H6" s="17">
        <f>2714000/100000</f>
        <v>27.14</v>
      </c>
      <c r="I6" s="17">
        <f>7900000/100000</f>
        <v>79</v>
      </c>
      <c r="J6" s="17">
        <f>1899000/100000</f>
        <v>18.99</v>
      </c>
      <c r="K6" s="17">
        <f>1740000/100000</f>
        <v>17.4</v>
      </c>
      <c r="M6" t="s">
        <v>21</v>
      </c>
    </row>
    <row r="7" spans="1:13" ht="15">
      <c r="A7" s="16">
        <v>40407</v>
      </c>
      <c r="B7" s="17">
        <f>4700000/100000</f>
        <v>47</v>
      </c>
      <c r="C7" s="17">
        <f>60000/100000</f>
        <v>0.6</v>
      </c>
      <c r="D7" s="17">
        <f>417000/100000</f>
        <v>4.17</v>
      </c>
      <c r="E7" s="17">
        <f>720000/100000</f>
        <v>7.2</v>
      </c>
      <c r="F7" s="17">
        <f>2014000/100000</f>
        <v>20.14</v>
      </c>
      <c r="G7" s="17">
        <f>1759000/100000</f>
        <v>17.59</v>
      </c>
      <c r="H7" s="17">
        <f>2380000/100000</f>
        <v>23.8</v>
      </c>
      <c r="I7" s="17">
        <f>8400000/100000</f>
        <v>84</v>
      </c>
      <c r="J7" s="17">
        <f>1717000/100000</f>
        <v>17.17</v>
      </c>
      <c r="K7" s="17">
        <f>1620000/100000</f>
        <v>16.2</v>
      </c>
      <c r="M7" t="s">
        <v>22</v>
      </c>
    </row>
    <row r="8" spans="1:11" ht="15">
      <c r="A8" s="16">
        <v>40408</v>
      </c>
      <c r="B8" s="17">
        <f>3600000/100000</f>
        <v>36</v>
      </c>
      <c r="C8" s="17">
        <f>0/100000</f>
        <v>0</v>
      </c>
      <c r="D8" s="17">
        <f>327000/100000</f>
        <v>3.27</v>
      </c>
      <c r="E8" s="17">
        <f>770000/100000</f>
        <v>7.7</v>
      </c>
      <c r="F8" s="17">
        <f>1898000/100000</f>
        <v>18.98</v>
      </c>
      <c r="G8" s="17">
        <f>1635000/100000</f>
        <v>16.35</v>
      </c>
      <c r="H8" s="17">
        <f>2246000/100000</f>
        <v>22.46</v>
      </c>
      <c r="I8" s="17">
        <f>8400000/100000</f>
        <v>84</v>
      </c>
      <c r="J8" s="17">
        <f>1592000/100000</f>
        <v>15.92</v>
      </c>
      <c r="K8" s="17">
        <f>1460000/100000</f>
        <v>14.6</v>
      </c>
    </row>
    <row r="9" spans="1:15" ht="15">
      <c r="A9" s="16">
        <v>40409</v>
      </c>
      <c r="B9" s="17">
        <f>5300000/100000</f>
        <v>53</v>
      </c>
      <c r="C9" s="17">
        <f>640000/100000</f>
        <v>6.4</v>
      </c>
      <c r="D9" s="17">
        <f>241000/100000</f>
        <v>2.41</v>
      </c>
      <c r="E9" s="17">
        <f>740000/100000</f>
        <v>7.4</v>
      </c>
      <c r="F9" s="17">
        <f>1882000/100000</f>
        <v>18.82</v>
      </c>
      <c r="G9" s="17">
        <f>1607000/100000</f>
        <v>16.07</v>
      </c>
      <c r="H9" s="17">
        <f>2339000/100000</f>
        <v>23.39</v>
      </c>
      <c r="I9" s="17">
        <f>9000000/100000</f>
        <v>90</v>
      </c>
      <c r="J9" s="17">
        <f>1694000/100000</f>
        <v>16.94</v>
      </c>
      <c r="K9" s="17">
        <f>1530000/100000</f>
        <v>15.3</v>
      </c>
      <c r="O9" s="15"/>
    </row>
    <row r="10" spans="1:11" ht="15">
      <c r="A10" s="16">
        <v>40410</v>
      </c>
      <c r="B10" s="17">
        <f>4800000/100000</f>
        <v>48</v>
      </c>
      <c r="C10" s="17">
        <f>120000/100000</f>
        <v>1.2</v>
      </c>
      <c r="D10" s="17">
        <f>104000/100000</f>
        <v>1.04</v>
      </c>
      <c r="E10" s="17">
        <f>570000/100000</f>
        <v>5.7</v>
      </c>
      <c r="F10" s="17">
        <f>1978000/100000</f>
        <v>19.78</v>
      </c>
      <c r="G10" s="17">
        <f>1648000/100000</f>
        <v>16.48</v>
      </c>
      <c r="H10" s="17">
        <f>2517000/100000</f>
        <v>25.17</v>
      </c>
      <c r="I10" s="17">
        <f>8900000/100000</f>
        <v>89</v>
      </c>
      <c r="J10" s="17">
        <f>1757000/100000</f>
        <v>17.57</v>
      </c>
      <c r="K10" s="17">
        <f>1580000/100000</f>
        <v>15.8</v>
      </c>
    </row>
    <row r="11" spans="1:11" ht="15">
      <c r="A11" s="16">
        <v>40411</v>
      </c>
      <c r="B11" s="17">
        <f>5300000/100000</f>
        <v>53</v>
      </c>
      <c r="C11" s="17">
        <f>160000/100000</f>
        <v>1.6</v>
      </c>
      <c r="D11" s="17">
        <f>112000/100000</f>
        <v>1.12</v>
      </c>
      <c r="E11" s="17">
        <f>410000/100000</f>
        <v>4.1</v>
      </c>
      <c r="F11" s="17">
        <f>2023000/100000</f>
        <v>20.23</v>
      </c>
      <c r="G11" s="17">
        <f>1734000/100000</f>
        <v>17.34</v>
      </c>
      <c r="H11" s="17">
        <f>2566000/100000</f>
        <v>25.66</v>
      </c>
      <c r="I11" s="17">
        <f>9100000/100000</f>
        <v>91</v>
      </c>
      <c r="J11" s="17">
        <f>1846000/100000</f>
        <v>18.46</v>
      </c>
      <c r="K11" s="17">
        <f>1710000/100000</f>
        <v>17.1</v>
      </c>
    </row>
    <row r="12" spans="1:11" ht="15">
      <c r="A12" s="16">
        <v>40412</v>
      </c>
      <c r="B12" s="17">
        <f>5400000/100000</f>
        <v>54</v>
      </c>
      <c r="C12" s="17">
        <f>20000/100000</f>
        <v>0.2</v>
      </c>
      <c r="D12" s="17">
        <f>134000/100000</f>
        <v>1.34</v>
      </c>
      <c r="E12" s="17">
        <f>490000/100000</f>
        <v>4.9</v>
      </c>
      <c r="F12" s="17">
        <f>2060000/100000</f>
        <v>20.6</v>
      </c>
      <c r="G12" s="17">
        <f>1714000/100000</f>
        <v>17.14</v>
      </c>
      <c r="H12" s="17">
        <f>2594000/100000</f>
        <v>25.94</v>
      </c>
      <c r="I12" s="17">
        <f>8700000/100000</f>
        <v>87</v>
      </c>
      <c r="J12" s="17">
        <f>1796000/100000</f>
        <v>17.96</v>
      </c>
      <c r="K12" s="17">
        <f>1650000/100000</f>
        <v>16.5</v>
      </c>
    </row>
    <row r="13" spans="1:11" ht="15">
      <c r="A13" s="16">
        <v>40413</v>
      </c>
      <c r="B13" s="17">
        <f>5200000/100000</f>
        <v>52</v>
      </c>
      <c r="C13" s="17">
        <f>480000/100000</f>
        <v>4.8</v>
      </c>
      <c r="D13" s="17">
        <f>163000/100000</f>
        <v>1.63</v>
      </c>
      <c r="E13" s="17">
        <f>500000/100000</f>
        <v>5</v>
      </c>
      <c r="F13" s="17">
        <f>2038000/100000</f>
        <v>20.38</v>
      </c>
      <c r="G13" s="17">
        <f>1778000/100000</f>
        <v>17.78</v>
      </c>
      <c r="H13" s="17">
        <f>2553000/100000</f>
        <v>25.53</v>
      </c>
      <c r="I13" s="17">
        <f>8900000/100000</f>
        <v>89</v>
      </c>
      <c r="J13" s="17">
        <f>1818000/100000</f>
        <v>18.18</v>
      </c>
      <c r="K13" s="17">
        <f>1660000/100000</f>
        <v>16.6</v>
      </c>
    </row>
    <row r="14" spans="1:11" ht="15">
      <c r="A14" s="16">
        <v>40414</v>
      </c>
      <c r="B14" s="17">
        <f>4600000/100000</f>
        <v>46</v>
      </c>
      <c r="C14" s="17">
        <f>60000/100000</f>
        <v>0.6</v>
      </c>
      <c r="D14" s="17">
        <f>112000/100000</f>
        <v>1.12</v>
      </c>
      <c r="E14" s="17">
        <f>370000/100000</f>
        <v>3.7</v>
      </c>
      <c r="F14" s="17">
        <f>2094000/100000</f>
        <v>20.94</v>
      </c>
      <c r="G14" s="17">
        <f>1846000/100000</f>
        <v>18.46</v>
      </c>
      <c r="H14" s="17">
        <f>2530000/100000</f>
        <v>25.3</v>
      </c>
      <c r="I14" s="17">
        <f>9000000/100000</f>
        <v>90</v>
      </c>
      <c r="J14" s="17">
        <f>1905000/100000</f>
        <v>19.05</v>
      </c>
      <c r="K14" s="17">
        <f>1810000/100000</f>
        <v>18.1</v>
      </c>
    </row>
    <row r="15" spans="1:11" ht="15">
      <c r="A15" s="16">
        <v>40415</v>
      </c>
      <c r="B15" s="17">
        <f>5000000/100000</f>
        <v>50</v>
      </c>
      <c r="C15" s="17">
        <f>360000/100000</f>
        <v>3.6</v>
      </c>
      <c r="D15" s="17">
        <f>101000/100000</f>
        <v>1.01</v>
      </c>
      <c r="E15" s="17">
        <f>410000/100000</f>
        <v>4.1</v>
      </c>
      <c r="F15" s="17">
        <f>2135000/100000</f>
        <v>21.35</v>
      </c>
      <c r="G15" s="17">
        <f>1861000/100000</f>
        <v>18.61</v>
      </c>
      <c r="H15" s="17">
        <f>2587000/100000</f>
        <v>25.87</v>
      </c>
      <c r="I15" s="17">
        <f>8800000/100000</f>
        <v>88</v>
      </c>
      <c r="J15" s="17">
        <f>1890000/100000</f>
        <v>18.9</v>
      </c>
      <c r="K15" s="17">
        <f>1740000/100000</f>
        <v>17.4</v>
      </c>
    </row>
    <row r="16" spans="1:11" ht="15">
      <c r="A16" s="16">
        <v>40416</v>
      </c>
      <c r="B16" s="17">
        <f>4600000/100000</f>
        <v>46</v>
      </c>
      <c r="C16" s="17">
        <f>260000/100000</f>
        <v>2.6</v>
      </c>
      <c r="D16" s="17">
        <f>160000/100000</f>
        <v>1.6</v>
      </c>
      <c r="E16" s="17">
        <f>630000/100000</f>
        <v>6.3</v>
      </c>
      <c r="F16" s="17">
        <f>2076000/100000</f>
        <v>20.76</v>
      </c>
      <c r="G16" s="17">
        <f>1769000/100000</f>
        <v>17.69</v>
      </c>
      <c r="H16" s="17">
        <f>2506000/100000</f>
        <v>25.06</v>
      </c>
      <c r="I16" s="17">
        <f>9400000/100000</f>
        <v>94</v>
      </c>
      <c r="J16" s="17">
        <f>1944000/100000</f>
        <v>19.44</v>
      </c>
      <c r="K16" s="17">
        <f>1760000/100000</f>
        <v>17.6</v>
      </c>
    </row>
    <row r="17" spans="1:11" ht="15">
      <c r="A17" s="16">
        <v>40417</v>
      </c>
      <c r="B17" s="17">
        <f>4500000/100000</f>
        <v>45</v>
      </c>
      <c r="C17" s="17">
        <f>760000/100000</f>
        <v>7.6</v>
      </c>
      <c r="D17" s="17">
        <f>86000/100000</f>
        <v>0.86</v>
      </c>
      <c r="E17" s="17">
        <f>330000/100000</f>
        <v>3.3</v>
      </c>
      <c r="F17" s="17">
        <f>2136000/100000</f>
        <v>21.36</v>
      </c>
      <c r="G17" s="17">
        <f>1893000/100000</f>
        <v>18.93</v>
      </c>
      <c r="H17" s="17">
        <f>2548000/100000</f>
        <v>25.48</v>
      </c>
      <c r="I17" s="17">
        <f>9200000/100000</f>
        <v>92</v>
      </c>
      <c r="J17" s="17">
        <f>1980000/100000</f>
        <v>19.8</v>
      </c>
      <c r="K17" s="17">
        <f>1810000/100000</f>
        <v>18.1</v>
      </c>
    </row>
    <row r="18" spans="1:11" ht="15">
      <c r="A18" s="16">
        <v>40418</v>
      </c>
      <c r="B18" s="17">
        <f>6500000/100000</f>
        <v>65</v>
      </c>
      <c r="C18" s="17">
        <f>20000/100000</f>
        <v>0.2</v>
      </c>
      <c r="D18" s="17">
        <f>99000/100000</f>
        <v>0.99</v>
      </c>
      <c r="E18" s="17">
        <f>340000/100000</f>
        <v>3.4</v>
      </c>
      <c r="F18" s="17">
        <f>2174000/100000</f>
        <v>21.74</v>
      </c>
      <c r="G18" s="17">
        <f>1791000/100000</f>
        <v>17.91</v>
      </c>
      <c r="H18" s="17">
        <f>2668000/100000</f>
        <v>26.68</v>
      </c>
      <c r="I18" s="17">
        <f>8400000/100000</f>
        <v>84</v>
      </c>
      <c r="J18" s="17">
        <f>1841000/100000</f>
        <v>18.41</v>
      </c>
      <c r="K18" s="17">
        <f>1600000/100000</f>
        <v>16</v>
      </c>
    </row>
    <row r="19" spans="1:11" ht="15">
      <c r="A19" s="16">
        <v>40419</v>
      </c>
      <c r="B19" s="17">
        <f>5000000/100000</f>
        <v>50</v>
      </c>
      <c r="C19" s="17">
        <f>540000/100000</f>
        <v>5.4</v>
      </c>
      <c r="D19" s="17">
        <f>96000/100000</f>
        <v>0.96</v>
      </c>
      <c r="E19" s="17">
        <f>370000/100000</f>
        <v>3.7</v>
      </c>
      <c r="F19" s="17">
        <f>2140000/100000</f>
        <v>21.4</v>
      </c>
      <c r="G19" s="17">
        <f>1925000/100000</f>
        <v>19.25</v>
      </c>
      <c r="H19" s="17">
        <f>2585000/100000</f>
        <v>25.85</v>
      </c>
      <c r="I19" s="17">
        <f>9000000/100000</f>
        <v>90</v>
      </c>
      <c r="J19" s="17">
        <f>1937000/100000</f>
        <v>19.37</v>
      </c>
      <c r="K19" s="17">
        <f>1780000/100000</f>
        <v>17.8</v>
      </c>
    </row>
    <row r="20" spans="1:11" ht="15">
      <c r="A20" s="16">
        <v>40420</v>
      </c>
      <c r="B20" s="17">
        <f>6300000/100000</f>
        <v>63</v>
      </c>
      <c r="C20" s="17">
        <f>60000/100000</f>
        <v>0.6</v>
      </c>
      <c r="D20" s="17">
        <f>108000/100000</f>
        <v>1.08</v>
      </c>
      <c r="E20" s="17">
        <f>300000/100000</f>
        <v>3</v>
      </c>
      <c r="F20" s="17">
        <f>2178000/100000</f>
        <v>21.78</v>
      </c>
      <c r="G20" s="17">
        <f>1791000/100000</f>
        <v>17.91</v>
      </c>
      <c r="H20" s="17">
        <f>2688000/100000</f>
        <v>26.88</v>
      </c>
      <c r="I20" s="17">
        <f>8800000/100000</f>
        <v>88</v>
      </c>
      <c r="J20" s="17">
        <f>1927000/100000</f>
        <v>19.27</v>
      </c>
      <c r="K20" s="17">
        <f>1770000/100000</f>
        <v>17.7</v>
      </c>
    </row>
    <row r="21" spans="1:11" ht="15">
      <c r="A21" s="28">
        <v>40421</v>
      </c>
      <c r="B21" s="29">
        <f>5900000/100000</f>
        <v>59</v>
      </c>
      <c r="C21" s="29">
        <f>400000/100000</f>
        <v>4</v>
      </c>
      <c r="D21" s="29">
        <f>235000/100000</f>
        <v>2.35</v>
      </c>
      <c r="E21" s="29">
        <f>630000/100000</f>
        <v>6.3</v>
      </c>
      <c r="F21" s="29">
        <f>2202000/100000</f>
        <v>22.02</v>
      </c>
      <c r="G21" s="29">
        <f>1941000/100000</f>
        <v>19.41</v>
      </c>
      <c r="H21" s="29">
        <f>2607000/100000</f>
        <v>26.07</v>
      </c>
      <c r="I21" s="29">
        <f>8700000/100000</f>
        <v>87</v>
      </c>
      <c r="J21" s="29">
        <f>1939000/100000</f>
        <v>19.39</v>
      </c>
      <c r="K21" s="29">
        <f>1750000/100000</f>
        <v>17.5</v>
      </c>
    </row>
    <row r="22" spans="1:11" ht="1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5">
      <c r="A25" s="26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5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2011-09-07T15:48:00Z</dcterms:modified>
  <cp:category/>
  <cp:version/>
  <cp:contentType/>
  <cp:contentStatus/>
</cp:coreProperties>
</file>