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<sst xmlns="http://schemas.openxmlformats.org/spreadsheetml/2006/main" count="32" uniqueCount="25">
  <si>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</si>
  <si>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</si>
  <si>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</si>
  <si>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</si>
  <si>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</si>
  <si>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</si>
  <si>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</si>
  <si>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</si>
  <si>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</si>
  <si>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</si>
  <si>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</si>
  <si>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</si>
  <si>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</si>
  <si>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</si>
  <si>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</si>
  <si>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</si>
  <si>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</si>
  <si>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>Núcleo de Engenharia de Água e Solo</t>
  </si>
  <si>
    <t>(3) O NEAS não se responsabiliza pela qualidade dos dados</t>
  </si>
  <si>
    <t>(4) O uso dos dados e os produtos deles derivados são de inteira responsabildade do usuário</t>
  </si>
  <si>
    <t>(2) Dados brutos conforme download do site da estação (www.pessl.metos.at)</t>
  </si>
  <si>
    <t xml:space="preserve">       Observações:</t>
  </si>
  <si>
    <t>Janeiro de 2010</t>
  </si>
  <si>
    <t xml:space="preserve">Dados Meteorológicos Diários de Estação Automática </t>
  </si>
  <si>
    <t>(1) Planilha incompleta, com dados a partir do dia 11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</si>
</sst>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22" fontId="4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22" fontId="40" fillId="0" borderId="12" xfId="0" applyNumberFormat="1" applyFont="1" applyBorder="1" applyAlignment="1">
      <alignment horizontal="right"/>
    </xf>
    <xf numFmtId="0" fontId="40" fillId="0" borderId="12" xfId="0" applyFont="1" applyBorder="1" applyAlignment="1">
      <alignment horizontal="right"/>
    </xf>
    <xf numFmtId="22" fontId="40" fillId="0" borderId="20" xfId="0" applyNumberFormat="1" applyFont="1" applyBorder="1" applyAlignment="1">
      <alignment horizontal="right"/>
    </xf>
    <xf numFmtId="0" fontId="40" fillId="0" borderId="20" xfId="0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showGridLines="0" tabSelected="1" zoomScalePageLayoutView="0" workbookViewId="0" topLeftCell="A1">
      <selection activeCell="P11" sqref="P11"/>
    </sheetView>
  </sheetViews>
  <sheetFormatPr defaultColWidth="9.140625" defaultRowHeight="15"/>
  <cols>
    <col min="1" max="1" width="18.7109375" style="7" customWidth="1"/>
    <col min="2" max="4" width="12.7109375" style="7" customWidth="1"/>
    <col min="5" max="5" width="11.00390625" style="7" customWidth="1"/>
    <col min="6" max="8" width="6.7109375" style="7" customWidth="1"/>
    <col min="9" max="11" width="12.7109375" style="7" customWidth="1"/>
  </cols>
  <sheetData>
    <row r="1" spans="1:11" ht="21">
      <c r="A1" s="9" t="s">
        <v>23</v>
      </c>
      <c r="B1" s="10"/>
      <c r="C1" s="11"/>
      <c r="D1" s="11"/>
      <c r="E1" s="11"/>
      <c r="F1" s="11"/>
      <c r="G1" s="12" t="s">
        <v>22</v>
      </c>
      <c r="H1" s="11"/>
      <c r="I1" s="11"/>
      <c r="J1" s="11"/>
      <c r="K1" s="11"/>
    </row>
    <row r="2" spans="1:11" ht="21">
      <c r="A2" s="9" t="s">
        <v>14</v>
      </c>
      <c r="B2" s="10"/>
      <c r="C2" s="11"/>
      <c r="D2" s="11"/>
      <c r="E2" s="11"/>
      <c r="F2" s="11"/>
      <c r="G2" s="12" t="s">
        <v>17</v>
      </c>
      <c r="H2" s="11"/>
      <c r="I2" s="11"/>
      <c r="J2" s="11"/>
      <c r="K2" s="11"/>
    </row>
    <row r="3" spans="1:14" ht="15" customHeight="1">
      <c r="A3" s="20" t="s">
        <v>8</v>
      </c>
      <c r="B3" s="4" t="s">
        <v>9</v>
      </c>
      <c r="C3" s="1" t="s">
        <v>10</v>
      </c>
      <c r="D3" s="16" t="s">
        <v>11</v>
      </c>
      <c r="E3" s="17"/>
      <c r="F3" s="16" t="s">
        <v>13</v>
      </c>
      <c r="G3" s="22"/>
      <c r="H3" s="17"/>
      <c r="I3" s="1" t="s">
        <v>16</v>
      </c>
      <c r="J3" s="16" t="s">
        <v>15</v>
      </c>
      <c r="K3" s="17"/>
      <c r="M3" s="14" t="s">
        <v>21</v>
      </c>
      <c r="N3" s="13"/>
    </row>
    <row r="4" spans="1:13" ht="15">
      <c r="A4" s="21"/>
      <c r="B4" s="2" t="s">
        <v>0</v>
      </c>
      <c r="C4" s="2" t="s">
        <v>1</v>
      </c>
      <c r="D4" s="18" t="s">
        <v>12</v>
      </c>
      <c r="E4" s="19"/>
      <c r="F4" s="18" t="s">
        <v>2</v>
      </c>
      <c r="G4" s="23"/>
      <c r="H4" s="19"/>
      <c r="I4" s="2" t="s">
        <v>3</v>
      </c>
      <c r="J4" s="18" t="s">
        <v>2</v>
      </c>
      <c r="K4" s="19"/>
      <c r="M4" t="s">
        <v>24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s="15" t="s">
        <v>20</v>
      </c>
    </row>
    <row r="6" spans="1:13" ht="15">
      <c r="A6" s="24">
        <v>40189</v>
      </c>
      <c r="B6" s="25">
        <f>0/100000</f>
        <v>0</v>
      </c>
      <c r="C6" s="25">
        <f>0/100000</f>
        <v>0</v>
      </c>
      <c r="D6" s="25">
        <f>65000/100000</f>
        <v>0.65</v>
      </c>
      <c r="E6" s="25">
        <f>230000/100000</f>
        <v>2.3</v>
      </c>
      <c r="F6" s="25">
        <f>2450000/100000</f>
        <v>24.5</v>
      </c>
      <c r="G6" s="25">
        <f>2371000/100000</f>
        <v>23.71</v>
      </c>
      <c r="H6" s="25">
        <f>2558000/100000</f>
        <v>25.58</v>
      </c>
      <c r="I6" s="25">
        <f>8700000/100000</f>
        <v>87</v>
      </c>
      <c r="J6" s="25">
        <f>2198000/100000</f>
        <v>21.98</v>
      </c>
      <c r="K6" s="25">
        <f>2180000/100000</f>
        <v>21.8</v>
      </c>
      <c r="M6" t="s">
        <v>18</v>
      </c>
    </row>
    <row r="7" spans="1:13" ht="15">
      <c r="A7" s="24">
        <v>40190</v>
      </c>
      <c r="B7" s="25">
        <f>7300000/100000</f>
        <v>73</v>
      </c>
      <c r="C7" s="25">
        <f>240000/100000</f>
        <v>2.4</v>
      </c>
      <c r="D7" s="25">
        <f>155000/100000</f>
        <v>1.55</v>
      </c>
      <c r="E7" s="25">
        <f>500000/100000</f>
        <v>5</v>
      </c>
      <c r="F7" s="25">
        <f>2631000/100000</f>
        <v>26.31</v>
      </c>
      <c r="G7" s="25">
        <f>2220000/100000</f>
        <v>22.2</v>
      </c>
      <c r="H7" s="25">
        <f>3236000/100000</f>
        <v>32.36</v>
      </c>
      <c r="I7" s="25">
        <f>7900000/100000</f>
        <v>79</v>
      </c>
      <c r="J7" s="25">
        <f>2193000/100000</f>
        <v>21.93</v>
      </c>
      <c r="K7" s="25">
        <f>2040000/100000</f>
        <v>20.4</v>
      </c>
      <c r="M7" t="s">
        <v>19</v>
      </c>
    </row>
    <row r="8" spans="1:11" ht="15">
      <c r="A8" s="24">
        <v>40191</v>
      </c>
      <c r="B8" s="25">
        <f>5900000/100000</f>
        <v>59</v>
      </c>
      <c r="C8" s="25">
        <f>40000/100000</f>
        <v>0.4</v>
      </c>
      <c r="D8" s="25">
        <f>140000/100000</f>
        <v>1.4</v>
      </c>
      <c r="E8" s="25">
        <f>490000/100000</f>
        <v>4.9</v>
      </c>
      <c r="F8" s="25">
        <f>2650000/100000</f>
        <v>26.5</v>
      </c>
      <c r="G8" s="25">
        <f>2369000/100000</f>
        <v>23.69</v>
      </c>
      <c r="H8" s="25">
        <f>3066000/100000</f>
        <v>30.66</v>
      </c>
      <c r="I8" s="25">
        <f>8000000/100000</f>
        <v>80</v>
      </c>
      <c r="J8" s="25">
        <f>2226000/100000</f>
        <v>22.26</v>
      </c>
      <c r="K8" s="25">
        <f>1990000/100000</f>
        <v>19.9</v>
      </c>
    </row>
    <row r="9" spans="1:11" ht="15">
      <c r="A9" s="24">
        <v>40192</v>
      </c>
      <c r="B9" s="25">
        <f>9400000/100000</f>
        <v>94</v>
      </c>
      <c r="C9" s="25">
        <f>0/100000</f>
        <v>0</v>
      </c>
      <c r="D9" s="25">
        <f>144000/100000</f>
        <v>1.44</v>
      </c>
      <c r="E9" s="25">
        <f>490000/100000</f>
        <v>4.9</v>
      </c>
      <c r="F9" s="25">
        <f>2664000/100000</f>
        <v>26.64</v>
      </c>
      <c r="G9" s="25">
        <f>2217000/100000</f>
        <v>22.17</v>
      </c>
      <c r="H9" s="25">
        <f>3358000/100000</f>
        <v>33.58</v>
      </c>
      <c r="I9" s="25">
        <f>7800000/100000</f>
        <v>78</v>
      </c>
      <c r="J9" s="25">
        <f>2192000/100000</f>
        <v>21.92</v>
      </c>
      <c r="K9" s="25">
        <f>1930000/100000</f>
        <v>19.3</v>
      </c>
    </row>
    <row r="10" spans="1:11" ht="15">
      <c r="A10" s="24">
        <v>40193</v>
      </c>
      <c r="B10" s="25">
        <f>11600000/100000</f>
        <v>116</v>
      </c>
      <c r="C10" s="25">
        <f>0/100000</f>
        <v>0</v>
      </c>
      <c r="D10" s="25">
        <f>175000/100000</f>
        <v>1.75</v>
      </c>
      <c r="E10" s="25">
        <f>540000/100000</f>
        <v>5.4</v>
      </c>
      <c r="F10" s="25">
        <f>2707000/100000</f>
        <v>27.07</v>
      </c>
      <c r="G10" s="25">
        <f>2223000/100000</f>
        <v>22.23</v>
      </c>
      <c r="H10" s="25">
        <f>3316000/100000</f>
        <v>33.16</v>
      </c>
      <c r="I10" s="25">
        <f>7300000/100000</f>
        <v>73</v>
      </c>
      <c r="J10" s="25">
        <f>2104000/100000</f>
        <v>21.04</v>
      </c>
      <c r="K10" s="25">
        <f>1890000/100000</f>
        <v>18.9</v>
      </c>
    </row>
    <row r="11" spans="1:11" ht="15">
      <c r="A11" s="24">
        <v>40202</v>
      </c>
      <c r="B11" s="25">
        <f>0/100000</f>
        <v>0</v>
      </c>
      <c r="C11" s="25">
        <f>0/100000</f>
        <v>0</v>
      </c>
      <c r="D11" s="25">
        <f>181000/100000</f>
        <v>1.81</v>
      </c>
      <c r="E11" s="25">
        <f>380000/100000</f>
        <v>3.8</v>
      </c>
      <c r="F11" s="25">
        <f>2458000/100000</f>
        <v>24.58</v>
      </c>
      <c r="G11" s="25">
        <f>2352000/100000</f>
        <v>23.52</v>
      </c>
      <c r="H11" s="25">
        <f>2566000/100000</f>
        <v>25.66</v>
      </c>
      <c r="I11" s="25">
        <f>8600000/100000</f>
        <v>86</v>
      </c>
      <c r="J11" s="25">
        <f>2196000/100000</f>
        <v>21.96</v>
      </c>
      <c r="K11" s="25">
        <f>2150000/100000</f>
        <v>21.5</v>
      </c>
    </row>
    <row r="12" spans="1:11" ht="15">
      <c r="A12" s="24">
        <v>40203</v>
      </c>
      <c r="B12" s="25">
        <f>11700000/100000</f>
        <v>117</v>
      </c>
      <c r="C12" s="25">
        <f>160000/100000</f>
        <v>1.6</v>
      </c>
      <c r="D12" s="25">
        <f>197000/100000</f>
        <v>1.97</v>
      </c>
      <c r="E12" s="25">
        <f>500000/100000</f>
        <v>5</v>
      </c>
      <c r="F12" s="25">
        <f>2621000/100000</f>
        <v>26.21</v>
      </c>
      <c r="G12" s="25">
        <f>2128000/100000</f>
        <v>21.28</v>
      </c>
      <c r="H12" s="25">
        <f>3239000/100000</f>
        <v>32.39</v>
      </c>
      <c r="I12" s="25">
        <f>7300000/100000</f>
        <v>73</v>
      </c>
      <c r="J12" s="25">
        <f>1993000/100000</f>
        <v>19.93</v>
      </c>
      <c r="K12" s="25">
        <f>1410000/100000</f>
        <v>14.1</v>
      </c>
    </row>
    <row r="13" spans="1:11" ht="15">
      <c r="A13" s="24">
        <v>40204</v>
      </c>
      <c r="B13" s="25">
        <f>7000000/100000</f>
        <v>70</v>
      </c>
      <c r="C13" s="25">
        <f>40000/100000</f>
        <v>0.4</v>
      </c>
      <c r="D13" s="25">
        <f>188000/100000</f>
        <v>1.88</v>
      </c>
      <c r="E13" s="25">
        <f>570000/100000</f>
        <v>5.7</v>
      </c>
      <c r="F13" s="25">
        <f>2567000/100000</f>
        <v>25.67</v>
      </c>
      <c r="G13" s="25">
        <f>2210000/100000</f>
        <v>22.1</v>
      </c>
      <c r="H13" s="25">
        <f>3122000/100000</f>
        <v>31.22</v>
      </c>
      <c r="I13" s="25">
        <f>7700000/100000</f>
        <v>77</v>
      </c>
      <c r="J13" s="25">
        <f>2076000/100000</f>
        <v>20.76</v>
      </c>
      <c r="K13" s="25">
        <f>1770000/100000</f>
        <v>17.7</v>
      </c>
    </row>
    <row r="14" spans="1:11" ht="15">
      <c r="A14" s="24">
        <v>40205</v>
      </c>
      <c r="B14" s="25">
        <f>11300000/100000</f>
        <v>113</v>
      </c>
      <c r="C14" s="25">
        <f>20000/100000</f>
        <v>0.2</v>
      </c>
      <c r="D14" s="25">
        <f>202000/100000</f>
        <v>2.02</v>
      </c>
      <c r="E14" s="25">
        <f>610000/100000</f>
        <v>6.1</v>
      </c>
      <c r="F14" s="25">
        <f>2657000/100000</f>
        <v>26.57</v>
      </c>
      <c r="G14" s="25">
        <f>2255000/100000</f>
        <v>22.55</v>
      </c>
      <c r="H14" s="25">
        <f>3268000/100000</f>
        <v>32.68</v>
      </c>
      <c r="I14" s="25">
        <f>7700000/100000</f>
        <v>77</v>
      </c>
      <c r="J14" s="25">
        <f>2153000/100000</f>
        <v>21.53</v>
      </c>
      <c r="K14" s="25">
        <f>1920000/100000</f>
        <v>19.2</v>
      </c>
    </row>
    <row r="15" spans="1:11" ht="15">
      <c r="A15" s="24">
        <v>40206</v>
      </c>
      <c r="B15" s="25">
        <f>11100000/100000</f>
        <v>111</v>
      </c>
      <c r="C15" s="25">
        <f>0/100000</f>
        <v>0</v>
      </c>
      <c r="D15" s="25">
        <f>216000/100000</f>
        <v>2.16</v>
      </c>
      <c r="E15" s="25">
        <f>760000/100000</f>
        <v>7.6</v>
      </c>
      <c r="F15" s="25">
        <f>2691000/100000</f>
        <v>26.91</v>
      </c>
      <c r="G15" s="25">
        <f>2298000/100000</f>
        <v>22.98</v>
      </c>
      <c r="H15" s="25">
        <f>3261000/100000</f>
        <v>32.61</v>
      </c>
      <c r="I15" s="25">
        <f>7500000/100000</f>
        <v>75</v>
      </c>
      <c r="J15" s="25">
        <f>2131000/100000</f>
        <v>21.31</v>
      </c>
      <c r="K15" s="25">
        <f>1770000/100000</f>
        <v>17.7</v>
      </c>
    </row>
    <row r="16" spans="1:11" ht="15">
      <c r="A16" s="24">
        <v>40207</v>
      </c>
      <c r="B16" s="25">
        <f>9200000/100000</f>
        <v>92</v>
      </c>
      <c r="C16" s="25">
        <f>0/100000</f>
        <v>0</v>
      </c>
      <c r="D16" s="25">
        <f>201000/100000</f>
        <v>2.01</v>
      </c>
      <c r="E16" s="25">
        <f>650000/100000</f>
        <v>6.5</v>
      </c>
      <c r="F16" s="25">
        <f>2627000/100000</f>
        <v>26.27</v>
      </c>
      <c r="G16" s="25">
        <f>2174000/100000</f>
        <v>21.74</v>
      </c>
      <c r="H16" s="25">
        <f>3234000/100000</f>
        <v>32.34</v>
      </c>
      <c r="I16" s="25">
        <f>7600000/100000</f>
        <v>76</v>
      </c>
      <c r="J16" s="25">
        <f>2119000/100000</f>
        <v>21.19</v>
      </c>
      <c r="K16" s="25">
        <f>2000000/100000</f>
        <v>20</v>
      </c>
    </row>
    <row r="17" spans="1:11" ht="15">
      <c r="A17" s="24">
        <v>40208</v>
      </c>
      <c r="B17" s="25">
        <f>10000000/100000</f>
        <v>100</v>
      </c>
      <c r="C17" s="25">
        <f>20000/100000</f>
        <v>0.2</v>
      </c>
      <c r="D17" s="25">
        <f>213000/100000</f>
        <v>2.13</v>
      </c>
      <c r="E17" s="25">
        <f>560000/100000</f>
        <v>5.6</v>
      </c>
      <c r="F17" s="25">
        <f>2613000/100000</f>
        <v>26.13</v>
      </c>
      <c r="G17" s="25">
        <f>2175000/100000</f>
        <v>21.75</v>
      </c>
      <c r="H17" s="25">
        <f>3227000/100000</f>
        <v>32.27</v>
      </c>
      <c r="I17" s="25">
        <f>7400000/100000</f>
        <v>74</v>
      </c>
      <c r="J17" s="25">
        <f>2033000/100000</f>
        <v>20.33</v>
      </c>
      <c r="K17" s="25">
        <f>1570000/100000</f>
        <v>15.7</v>
      </c>
    </row>
    <row r="18" spans="1:11" ht="15">
      <c r="A18" s="26">
        <v>40209</v>
      </c>
      <c r="B18" s="27">
        <f>9400000/100000</f>
        <v>94</v>
      </c>
      <c r="C18" s="27">
        <f>0/100000</f>
        <v>0</v>
      </c>
      <c r="D18" s="27">
        <f>235000/100000</f>
        <v>2.35</v>
      </c>
      <c r="E18" s="27">
        <f>600000/100000</f>
        <v>6</v>
      </c>
      <c r="F18" s="27">
        <f>2645000/100000</f>
        <v>26.45</v>
      </c>
      <c r="G18" s="27">
        <f>2172000/100000</f>
        <v>21.72</v>
      </c>
      <c r="H18" s="27">
        <f>3240000/100000</f>
        <v>32.4</v>
      </c>
      <c r="I18" s="27">
        <f>7400000/100000</f>
        <v>74</v>
      </c>
      <c r="J18" s="27">
        <f>2085000/100000</f>
        <v>20.85</v>
      </c>
      <c r="K18" s="27">
        <f>1890000/100000</f>
        <v>18.9</v>
      </c>
    </row>
    <row r="19" spans="1:11" ht="15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5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5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">
      <c r="A28" s="6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">
      <c r="A29" s="6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5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5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5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">
      <c r="A64" s="6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">
      <c r="A67" s="6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6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6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6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6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6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">
      <c r="A90" s="6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6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">
      <c r="A92" s="6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6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>
      <c r="A94" s="6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">
      <c r="A95" s="6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">
      <c r="A96" s="6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">
      <c r="A97" s="6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">
      <c r="A99" s="6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">
      <c r="A100" s="6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6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6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6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6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6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6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6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6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6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6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6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6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6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6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6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6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6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">
      <c r="A127" s="6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">
      <c r="A128" s="6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">
      <c r="A129" s="6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">
      <c r="A130" s="6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">
      <c r="A131" s="6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">
      <c r="A132" s="6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6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6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6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6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6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6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6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6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6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6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6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6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6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6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6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6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6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6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6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6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6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6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6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6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6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6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6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6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6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6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6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6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6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6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6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6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6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6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6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">
      <c r="A172" s="6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6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6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6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6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">
      <c r="A177" s="6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">
      <c r="A178" s="6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">
      <c r="A179" s="6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6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6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6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6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6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6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6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6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6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6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6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6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6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6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6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6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6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6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6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6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6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6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6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6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6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6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6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6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6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6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6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6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6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6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6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6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6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6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6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6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6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6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6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6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6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6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6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6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6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6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6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6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6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6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6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6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6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6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6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6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6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6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6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6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6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6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6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6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6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6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6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6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6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6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6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6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6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6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6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6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6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6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6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6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6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6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6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6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6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6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6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6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6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6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6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6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6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6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6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6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6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6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6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6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6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6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6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6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6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6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6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6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6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6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6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6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6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6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6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6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6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6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6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6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6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6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6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6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6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6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6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">
      <c r="A311" s="6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">
      <c r="A312" s="6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">
      <c r="A313" s="6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">
      <c r="A314" s="6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">
      <c r="A315" s="6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">
      <c r="A316" s="6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">
      <c r="A317" s="6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">
      <c r="A318" s="6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">
      <c r="A319" s="6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">
      <c r="A320" s="6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">
      <c r="A321" s="6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">
      <c r="A322" s="6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6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">
      <c r="A324" s="6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">
      <c r="A325" s="6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">
      <c r="A326" s="6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">
      <c r="A327" s="6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">
      <c r="A328" s="6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">
      <c r="A329" s="6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">
      <c r="A330" s="6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">
      <c r="A331" s="6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">
      <c r="A332" s="6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">
      <c r="A333" s="6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">
      <c r="A334" s="6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">
      <c r="A335" s="6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">
      <c r="A336" s="6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">
      <c r="A337" s="6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">
      <c r="A338" s="6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">
      <c r="A339" s="6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">
      <c r="A340" s="6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">
      <c r="A341" s="6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">
      <c r="A342" s="6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">
      <c r="A343" s="6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">
      <c r="A344" s="6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">
      <c r="A345" s="6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">
      <c r="A346" s="6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">
      <c r="A347" s="6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">
      <c r="A348" s="6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">
      <c r="A349" s="6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">
      <c r="A350" s="6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">
      <c r="A351" s="6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">
      <c r="A352" s="6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">
      <c r="A353" s="6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">
      <c r="A354" s="6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">
      <c r="A355" s="6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">
      <c r="A356" s="6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">
      <c r="A357" s="6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">
      <c r="A358" s="6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">
      <c r="A359" s="6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">
      <c r="A360" s="6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">
      <c r="A361" s="6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">
      <c r="A362" s="6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">
      <c r="A363" s="6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">
      <c r="A364" s="6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">
      <c r="A365" s="6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">
      <c r="A366" s="6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">
      <c r="A367" s="6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">
      <c r="A368" s="6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">
      <c r="A369" s="6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">
      <c r="A370" s="6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">
      <c r="A371" s="6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">
      <c r="A372" s="6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">
      <c r="A373" s="6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">
      <c r="A374" s="6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">
      <c r="A375" s="6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">
      <c r="A376" s="6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">
      <c r="A377" s="6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">
      <c r="A378" s="6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">
      <c r="A379" s="6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">
      <c r="A380" s="6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">
      <c r="A381" s="6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">
      <c r="A382" s="6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">
      <c r="A383" s="6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">
      <c r="A384" s="6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">
      <c r="A385" s="6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">
      <c r="A386" s="6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">
      <c r="A387" s="6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">
      <c r="A388" s="6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">
      <c r="A389" s="6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">
      <c r="A390" s="6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">
      <c r="A391" s="6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">
      <c r="A392" s="6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">
      <c r="A393" s="6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">
      <c r="A394" s="6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">
      <c r="A395" s="6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">
      <c r="A396" s="6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">
      <c r="A397" s="6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">
      <c r="A398" s="6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">
      <c r="A399" s="6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">
      <c r="A400" s="6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">
      <c r="A401" s="6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">
      <c r="A402" s="6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">
      <c r="A403" s="6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">
      <c r="A404" s="6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">
      <c r="A405" s="6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">
      <c r="A406" s="6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">
      <c r="A407" s="6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">
      <c r="A408" s="6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">
      <c r="A409" s="6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">
      <c r="A410" s="6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">
      <c r="A411" s="6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">
      <c r="A412" s="6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">
      <c r="A413" s="6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">
      <c r="A414" s="6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">
      <c r="A415" s="6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">
      <c r="A416" s="6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">
      <c r="A417" s="6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">
      <c r="A418" s="6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">
      <c r="A419" s="6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">
      <c r="A420" s="6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">
      <c r="A421" s="6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">
      <c r="A422" s="6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">
      <c r="A423" s="6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">
      <c r="A424" s="6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">
      <c r="A425" s="6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">
      <c r="A426" s="6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">
      <c r="A427" s="6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">
      <c r="A428" s="6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">
      <c r="A429" s="6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">
      <c r="A430" s="6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">
      <c r="A431" s="6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">
      <c r="A432" s="6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">
      <c r="A433" s="6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">
      <c r="A434" s="6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">
      <c r="A435" s="6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">
      <c r="A436" s="6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">
      <c r="A437" s="6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">
      <c r="A438" s="6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">
      <c r="A439" s="6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">
      <c r="A440" s="6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">
      <c r="A441" s="6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">
      <c r="A442" s="6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">
      <c r="A443" s="6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">
      <c r="A444" s="6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">
      <c r="A445" s="6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">
      <c r="A446" s="6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">
      <c r="A447" s="6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">
      <c r="A448" s="6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">
      <c r="A449" s="6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">
      <c r="A450" s="6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">
      <c r="A451" s="6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">
      <c r="A452" s="6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">
      <c r="A453" s="6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">
      <c r="A454" s="6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">
      <c r="A455" s="6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">
      <c r="A456" s="6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">
      <c r="A457" s="6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">
      <c r="A458" s="6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">
      <c r="A459" s="6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">
      <c r="A460" s="6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">
      <c r="A461" s="6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">
      <c r="A462" s="6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">
      <c r="A463" s="6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">
      <c r="A464" s="6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">
      <c r="A465" s="6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">
      <c r="A466" s="6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">
      <c r="A467" s="6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">
      <c r="A468" s="6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">
      <c r="A469" s="6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">
      <c r="A470" s="6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">
      <c r="A471" s="6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">
      <c r="A472" s="6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">
      <c r="A473" s="6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">
      <c r="A474" s="6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">
      <c r="A475" s="6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">
      <c r="A476" s="6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">
      <c r="A477" s="6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">
      <c r="A478" s="6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">
      <c r="A479" s="6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">
      <c r="A480" s="6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">
      <c r="A481" s="6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">
      <c r="A482" s="6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">
      <c r="A483" s="6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">
      <c r="A484" s="6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">
      <c r="A485" s="6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">
      <c r="A486" s="6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">
      <c r="A487" s="6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">
      <c r="A488" s="6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">
      <c r="A489" s="6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">
      <c r="A490" s="6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">
      <c r="A491" s="6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">
      <c r="A492" s="6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">
      <c r="A493" s="6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">
      <c r="A494" s="6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">
      <c r="A495" s="6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">
      <c r="A496" s="6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">
      <c r="A497" s="6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">
      <c r="A498" s="6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">
      <c r="A499" s="6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">
      <c r="A500" s="6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">
      <c r="A501" s="6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">
      <c r="A502" s="6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">
      <c r="A503" s="6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">
      <c r="A504" s="6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">
      <c r="A505" s="6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">
      <c r="A506" s="6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">
      <c r="A507" s="6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">
      <c r="A508" s="6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">
      <c r="A509" s="6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">
      <c r="A510" s="6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">
      <c r="A511" s="6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">
      <c r="A512" s="6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">
      <c r="A513" s="6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">
      <c r="A514" s="6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">
      <c r="A515" s="6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">
      <c r="A516" s="6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">
      <c r="A517" s="6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">
      <c r="A518" s="6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">
      <c r="A519" s="6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">
      <c r="A520" s="6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">
      <c r="A521" s="6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">
      <c r="A522" s="6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">
      <c r="A523" s="6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">
      <c r="A524" s="6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">
      <c r="A525" s="6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">
      <c r="A526" s="6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">
      <c r="A527" s="6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">
      <c r="A528" s="6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">
      <c r="A529" s="6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">
      <c r="A530" s="6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">
      <c r="A531" s="6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">
      <c r="A532" s="6"/>
      <c r="B532" s="8"/>
      <c r="C532" s="8"/>
      <c r="D532" s="8"/>
      <c r="E532" s="8"/>
      <c r="F532" s="8"/>
      <c r="G532" s="8"/>
      <c r="H532" s="8"/>
      <c r="I532" s="8"/>
      <c r="J532" s="8"/>
      <c r="K532" s="8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2011-09-06T12:14:43Z</dcterms:modified>
  <cp:category/>
  <cp:version/>
  <cp:contentType/>
  <cp:contentStatus/>
</cp:coreProperties>
</file>